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sigs" ContentType="application/vnd.openxmlformats-package.digital-signature-origin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1.xml" ContentType="application/vnd.openxmlformats-officedocument.spreadsheetml.workshee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2.xml" ContentType="application/vnd.openxmlformats-officedocument.spreadsheetml.comment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xl/comments3.xml" ContentType="application/vnd.openxmlformats-officedocument.spreadsheetml.comments+xml"/>
  <Override PartName="/xl/comments1.xml" ContentType="application/vnd.openxmlformats-officedocument.spreadsheetml.comment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digital-signature/origin" Target="_xmlsignatures/origin.sigs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LUU KY-GIAM SAT\1.KHACH HANG\LPBF - QUY DAU TU TRAI PHIEU LP - 23782557 - BIDB556556\BAO CAO DINH KY\BC TUAN\2026\20260730\"/>
    </mc:Choice>
  </mc:AlternateContent>
  <bookViews>
    <workbookView xWindow="0" yWindow="0" windowWidth="15300" windowHeight="12150" activeTab="1"/>
  </bookViews>
  <sheets>
    <sheet name="Tong quan" sheetId="1" r:id="rId1"/>
    <sheet name="QuyDinhGia_Khac" sheetId="3" r:id="rId2"/>
    <sheet name="QuyDinhGia_HangNgay" sheetId="2" r:id="rId3"/>
    <sheet name="PhanHoiNHGS_06281" sheetId="4" r:id="rId4"/>
    <sheet name="SheetHidden" sheetId="5" state="hidden" r:id="rId5"/>
  </sheets>
  <calcPr calcId="162913"/>
</workbook>
</file>

<file path=xl/calcChain.xml><?xml version="1.0" encoding="utf-8"?>
<calcChain xmlns="http://schemas.openxmlformats.org/spreadsheetml/2006/main">
  <c r="C6" i="3" l="1"/>
  <c r="C15" i="3" s="1"/>
  <c r="C4" i="3"/>
  <c r="C11" i="3" s="1"/>
  <c r="C12" i="3" s="1"/>
  <c r="C21" i="3" l="1"/>
  <c r="C22" i="3" s="1"/>
  <c r="D3" i="1" l="1"/>
  <c r="A8" i="1" s="1"/>
  <c r="A43" i="5" l="1"/>
  <c r="A1" i="5"/>
  <c r="A2" i="5"/>
  <c r="A3" i="5"/>
  <c r="A4" i="5"/>
  <c r="A5" i="5"/>
  <c r="A6" i="5"/>
  <c r="A7" i="5"/>
  <c r="A8" i="5"/>
  <c r="A9" i="5"/>
  <c r="A10" i="5"/>
  <c r="A11" i="5"/>
  <c r="A12" i="5"/>
  <c r="A13" i="5"/>
  <c r="A14" i="5"/>
  <c r="A15" i="5"/>
  <c r="A16" i="5"/>
  <c r="A17" i="5"/>
  <c r="A18" i="5"/>
  <c r="A19" i="5"/>
  <c r="A20" i="5"/>
  <c r="A22" i="5"/>
  <c r="A23" i="5"/>
  <c r="A24" i="5"/>
  <c r="A25" i="5"/>
  <c r="A26" i="5"/>
  <c r="A27" i="5"/>
  <c r="A28" i="5"/>
  <c r="A29" i="5"/>
  <c r="A30" i="5"/>
  <c r="A31" i="5"/>
  <c r="A32" i="5"/>
  <c r="A33" i="5"/>
  <c r="A34" i="5"/>
  <c r="A36" i="5"/>
  <c r="A38" i="5"/>
  <c r="A39" i="5"/>
  <c r="A40" i="5"/>
  <c r="A41" i="5"/>
  <c r="A42" i="5"/>
  <c r="A44" i="5"/>
  <c r="A45" i="5"/>
  <c r="A46" i="5"/>
  <c r="A47" i="5"/>
  <c r="A48" i="5"/>
  <c r="A49" i="5"/>
  <c r="A50" i="5"/>
  <c r="A51" i="5"/>
  <c r="A52" i="5"/>
  <c r="A53" i="5"/>
  <c r="A54" i="5"/>
  <c r="A55" i="5"/>
  <c r="A56" i="5"/>
  <c r="A57" i="5"/>
  <c r="A58" i="5"/>
  <c r="A59" i="5"/>
  <c r="A60" i="5"/>
  <c r="A61" i="5"/>
  <c r="A62" i="5"/>
  <c r="A63" i="5"/>
  <c r="A64" i="5"/>
  <c r="A65" i="5"/>
  <c r="A66" i="5"/>
  <c r="A67" i="5"/>
  <c r="A68" i="5"/>
  <c r="A69" i="5"/>
  <c r="A70" i="5"/>
  <c r="A71" i="5"/>
  <c r="A72" i="5"/>
  <c r="A73" i="5"/>
  <c r="A74" i="5"/>
  <c r="A75" i="5"/>
  <c r="A76" i="5"/>
  <c r="A77" i="5"/>
  <c r="A78" i="5"/>
  <c r="A79" i="5"/>
  <c r="A80" i="5"/>
  <c r="A81" i="5"/>
  <c r="A37" i="5" l="1"/>
  <c r="A21" i="5"/>
  <c r="A35" i="5"/>
</calcChain>
</file>

<file path=xl/comments1.xml><?xml version="1.0" encoding="utf-8"?>
<comments xmlns="http://schemas.openxmlformats.org/spreadsheetml/2006/main">
  <authors>
    <author/>
  </authors>
  <commentList>
    <comment ref="C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</commentList>
</comments>
</file>

<file path=xl/comments2.xml><?xml version="1.0" encoding="utf-8"?>
<comments xmlns="http://schemas.openxmlformats.org/spreadsheetml/2006/main">
  <authors>
    <author/>
  </authors>
  <commentList>
    <comment ref="C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</commentList>
</comments>
</file>

<file path=xl/comments3.xml><?xml version="1.0" encoding="utf-8"?>
<comments xmlns="http://schemas.openxmlformats.org/spreadsheetml/2006/main">
  <authors>
    <author/>
  </authors>
  <commentList>
    <comment ref="A3" authorId="0" shapeId="0">
      <text>
        <r>
          <rPr>
            <sz val="10"/>
            <rFont val="Arial"/>
            <family val="2"/>
          </rPr>
          <t>Ô chỉ tiêu có định dạng số. Đơn vị tính x 1 (hoặc %)
Dữ liệu động đầu vào hợp lệ khi chỉ được thêm dòng trên ô này.</t>
        </r>
      </text>
    </comment>
    <comment ref="B3" authorId="0" shapeId="0">
      <text>
        <r>
          <rPr>
            <sz val="10"/>
            <rFont val="Arial"/>
            <family val="2"/>
          </rPr>
          <t>Ô chỉ tiêu có định dạng ký tự
Dữ liệu động đầu vào hợp lệ khi chỉ được thêm dòng trên ô này.</t>
        </r>
      </text>
    </comment>
    <comment ref="C3" authorId="0" shapeId="0">
      <text>
        <r>
          <rPr>
            <sz val="10"/>
            <rFont val="Arial"/>
            <family val="2"/>
          </rPr>
          <t>Ô chỉ tiêu có định dạng ký tự
Dữ liệu động đầu vào hợp lệ khi chỉ được thêm dòng trên ô này.</t>
        </r>
      </text>
    </comment>
  </commentList>
</comments>
</file>

<file path=xl/sharedStrings.xml><?xml version="1.0" encoding="utf-8"?>
<sst xmlns="http://schemas.openxmlformats.org/spreadsheetml/2006/main" count="178" uniqueCount="93">
  <si>
    <t>GIÁ TRỊ TÀI SẢN RÒNG CỦA QUỸ</t>
  </si>
  <si>
    <t xml:space="preserve"> </t>
  </si>
  <si>
    <t>Từ ngày:</t>
  </si>
  <si>
    <t>Tới ngày:</t>
  </si>
  <si>
    <t>Đơn vị tính: VNĐ</t>
  </si>
  <si>
    <t>Phụ lục XXIV- Thông tư 98/2020/TT-BTC</t>
  </si>
  <si>
    <t>STT</t>
  </si>
  <si>
    <t>Nội dung</t>
  </si>
  <si>
    <t>Tên sheet</t>
  </si>
  <si>
    <t>1</t>
  </si>
  <si>
    <t>Đối với quỹ định giá hàng ngày</t>
  </si>
  <si>
    <t>QuyDinhGia_HangNgay</t>
  </si>
  <si>
    <t>2</t>
  </si>
  <si>
    <t>Đối với các quỹ theo kỳ định giá khác/báo cáo thay đổi giá trị tài sản ròng tuần</t>
  </si>
  <si>
    <t>QuyDinhGia_TheoTuan</t>
  </si>
  <si>
    <t>3</t>
  </si>
  <si>
    <t>Phản hồi của Ngân hàng giám sát</t>
  </si>
  <si>
    <t>PhanHoiNHGS_06281</t>
  </si>
  <si>
    <t>Ghi chú</t>
  </si>
  <si>
    <t>Không đổi tên sheet</t>
  </si>
  <si>
    <t>Những chỉ tiêu không có số liệu có thể không phải trình bày nhưng không được đánh lại “Mã chỉ tiêu”.</t>
  </si>
  <si>
    <t>Không thực hiện chỉnh sửa định dạng các ô chỉ tiêu trên file excel</t>
  </si>
  <si>
    <t>Đại diện có thẩm quyền của _x000D_
   ngân hàng giám sát</t>
  </si>
  <si>
    <t>(Tổng) Giám đốc Công ty quản lý quỹ</t>
  </si>
  <si>
    <t>(Ký, ghi rõ họ tên và đóng dấu)</t>
  </si>
  <si>
    <t>Chỉ tiêu</t>
  </si>
  <si>
    <t>Kỳ báo cáo</t>
  </si>
  <si>
    <t>Kỳ trước</t>
  </si>
  <si>
    <t>Giá trị tài sản ròng</t>
  </si>
  <si>
    <t>1.1</t>
  </si>
  <si>
    <t>của quỹ</t>
  </si>
  <si>
    <t>1.2</t>
  </si>
  <si>
    <t>của một lô chứng
  chỉ quỹ ETF</t>
  </si>
  <si>
    <t>1.3</t>
  </si>
  <si>
    <t>của một chứng chỉ quỹ</t>
  </si>
  <si>
    <t>Tỷ lệ sở hữu nước ngoài (không áp dụng đối với quỹ niêm yết)</t>
  </si>
  <si>
    <t>2.1</t>
  </si>
  <si>
    <t>Số lượng chứng chỉ quỹ</t>
  </si>
  <si>
    <t>2.2</t>
  </si>
  <si>
    <t>Tổng giá trị</t>
  </si>
  <si>
    <t>2.3</t>
  </si>
  <si>
    <t>Tỷ lệ sở hữu</t>
  </si>
  <si>
    <t>I</t>
  </si>
  <si>
    <t>Giá trị đầu kỳ</t>
  </si>
  <si>
    <t>của quỹ/công ty đầu tư chứng khoán</t>
  </si>
  <si>
    <t>của một lô chứng chỉ quỹ ETF</t>
  </si>
  <si>
    <t>của một chứng chỉ quỹ/cổ phiếu</t>
  </si>
  <si>
    <t>Giá trị cuối kỳ</t>
  </si>
  <si>
    <t>Thay đổi giá trị tài sản ròng trong kỳ, trong đó</t>
  </si>
  <si>
    <t>3.1</t>
  </si>
  <si>
    <t>Thay đổi do các hoạt động liên quan đến đầu tư vừa quỹ/công ty đầu tư chứng khoán trong kỳ</t>
  </si>
  <si>
    <t>3.2</t>
  </si>
  <si>
    <t>Thay đổi do mua lại, phát hành thêm CCQ trong kỳ</t>
  </si>
  <si>
    <t>3.3</t>
  </si>
  <si>
    <t>Thay đổi do việc phân phối thu nhập của quỹ/công ty đầu tư chứng khoán cho các nhà đầu tư trong kỳ</t>
  </si>
  <si>
    <t>4</t>
  </si>
  <si>
    <t>Thay đổi giá trị tài sản ròng trên một chứng chỉ quỹ/cổ phiếu so với kỳ trước</t>
  </si>
  <si>
    <t>5</t>
  </si>
  <si>
    <t>Giá trị tài sản ròng cao nhất/thấp nhất trong vòng 52 tuần gần nhất</t>
  </si>
  <si>
    <t>5.1</t>
  </si>
  <si>
    <t>Giá trị cao nhất</t>
  </si>
  <si>
    <t>5.2</t>
  </si>
  <si>
    <t>Giá trị thấp nhất</t>
  </si>
  <si>
    <t>6</t>
  </si>
  <si>
    <t>6.1</t>
  </si>
  <si>
    <t>6.2</t>
  </si>
  <si>
    <t>6.3</t>
  </si>
  <si>
    <t>II</t>
  </si>
  <si>
    <t>Giá trị thị trường (giá đóng cửa cuối phiên giao dịch trong ngày báo cáo) của một chứng chỉ quỹ/một cổ phiếu công ty đầu tư chứng khoán (áp dụng đối với quỹ/công ty đầu tư chứng khoán
  niêm yết)</t>
  </si>
  <si>
    <t>Thay đổi giá trị thị trường trong kỳ so với kỳ trước</t>
  </si>
  <si>
    <t>Chênh lệch giữa giá thị trường của một chứng chỉ quỹ/cổ phiếu công ty đầu tư chứng khoán và giá trị tài sản ròng trên một chứng chỉ quỹ/cổ phiếu công ty đầu tư chứng khoán (áp dụng đối với quỹ, công ty đầu tư chứng khoán niêm yết)</t>
  </si>
  <si>
    <t/>
  </si>
  <si>
    <t>4.1</t>
  </si>
  <si>
    <t>Chênh lệch tuyệt đối *</t>
  </si>
  <si>
    <t>4.2</t>
  </si>
  <si>
    <t>Chênh lệch tương đối (mức độ chiết khấu (-) /thặng dư (+))**</t>
  </si>
  <si>
    <t>Giá trị thị trường cao nhất/thấp nhất trong vòng 52 tuần gần nhất</t>
  </si>
  <si>
    <t>Lưu ý: * Được xác định bằng chênh lệch (Giá thị trường - giá trị tài sản ròng cùng thời điểm)</t>
  </si>
  <si>
    <t>** Được xác định bằng chênh lệch (Giá thị trường - Giá trị tài sản ròng cùng thời điểm)/Giá trị tài sản ròng</t>
  </si>
  <si>
    <t>Tham chiếu</t>
  </si>
  <si>
    <t>...</t>
  </si>
  <si>
    <t>Tên Ngân hàng giám sát: Ngân hàng TMCP Đầu tư và Phát triển Việt Nam - Chi nhánh Hà Thành</t>
  </si>
  <si>
    <t>Tên Quỹ: Quỹ đầu tư Trái phiếu LP</t>
  </si>
  <si>
    <t>Tên Công ty quản lý quỹ: Công ty Cổ phần Quản lý Quỹ LPB</t>
  </si>
  <si>
    <t>108,976,525,997</t>
  </si>
  <si>
    <t>10,707.46</t>
  </si>
  <si>
    <t>109,167,205,238</t>
  </si>
  <si>
    <t>10,727.29</t>
  </si>
  <si>
    <t>109,242,503,434</t>
  </si>
  <si>
    <t>52,870,467,227</t>
  </si>
  <si>
    <t>109,831,766,308</t>
  </si>
  <si>
    <t>10,728.92</t>
  </si>
  <si>
    <t>109,906,879,293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</si>
</sst>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6">
    <numFmt numFmtId="41" formatCode="_-* #,##0_-;\-* #,##0_-;_-* &quot;-&quot;_-;_-@_-"/>
    <numFmt numFmtId="43" formatCode="_-* #,##0.00_-;\-* #,##0.00_-;_-* &quot;-&quot;??_-;_-@_-"/>
    <numFmt numFmtId="164" formatCode="_(* #,##0_);_(* \(#,##0\);_(* &quot;-&quot;_);_(@_)"/>
    <numFmt numFmtId="165" formatCode="_(* #,##0.00_);_(* \(#,##0.00\);_(* &quot;-&quot;??_);_(@_)"/>
    <numFmt numFmtId="166" formatCode="#,##0\ &quot;₫&quot;;\-#,##0\ &quot;₫&quot;"/>
    <numFmt numFmtId="167" formatCode="#,##0\ &quot;₫&quot;;[Red]\-#,##0\ &quot;₫&quot;"/>
    <numFmt numFmtId="168" formatCode="_-* #,##0\ &quot;₫&quot;_-;\-* #,##0\ &quot;₫&quot;_-;_-* &quot;-&quot;\ &quot;₫&quot;_-;_-@_-"/>
    <numFmt numFmtId="169" formatCode="_-* #,##0.00\ &quot;₫&quot;_-;\-* #,##0.00\ &quot;₫&quot;_-;_-* &quot;-&quot;??\ &quot;₫&quot;_-;_-@_-"/>
    <numFmt numFmtId="170" formatCode="_(* #,##0_);_(* \(#,##0\);_(* &quot;-&quot;??_);_(@_)"/>
    <numFmt numFmtId="171" formatCode="_-* #,##0.00\ _₫_-;\-* #,##0.00\ _₫_-;_-* &quot;-&quot;??\ _₫_-;_-@_-"/>
    <numFmt numFmtId="172" formatCode="[$-409]d\-mmm\-yy;@"/>
    <numFmt numFmtId="173" formatCode="#,##0,_);[Red]\(#,##0,\)"/>
    <numFmt numFmtId="174" formatCode="&quot;$&quot;#,##0.00"/>
    <numFmt numFmtId="175" formatCode="_([$€-2]* #,##0.00_);_([$€-2]* \(#,##0.00\);_([$€-2]* &quot;-&quot;??_)"/>
    <numFmt numFmtId="176" formatCode="[$-409]dd\ mmmm\ yyyy;@"/>
    <numFmt numFmtId="177" formatCode="_-* #,##0_-;\-* #,##0_-;_-* &quot;-&quot;??_-;_-@_-"/>
    <numFmt numFmtId="178" formatCode="&quot;\&quot;#,##0;[Red]&quot;\&quot;&quot;\&quot;\-#,##0"/>
    <numFmt numFmtId="179" formatCode="&quot;\&quot;#,##0.00;[Red]&quot;\&quot;\-#,##0.00"/>
    <numFmt numFmtId="180" formatCode="0.0"/>
    <numFmt numFmtId="181" formatCode="&quot;\&quot;#,##0;[Red]&quot;\&quot;\-#,##0"/>
    <numFmt numFmtId="182" formatCode="#,##0;[Red]&quot;-&quot;#,##0"/>
    <numFmt numFmtId="183" formatCode="0.000"/>
    <numFmt numFmtId="184" formatCode="#,##0.00;[Red]&quot;-&quot;#,##0.00"/>
    <numFmt numFmtId="185" formatCode="mmm"/>
    <numFmt numFmtId="186" formatCode="0.0%"/>
    <numFmt numFmtId="187" formatCode="#,##0;\(#,##0\)"/>
    <numFmt numFmtId="188" formatCode="_(* #.##0_);_(* \(#.##0\);_(* &quot;-&quot;_);_(@_)"/>
    <numFmt numFmtId="189" formatCode="_ &quot;R&quot;\ * #,##0_ ;_ &quot;R&quot;\ * \-#,##0_ ;_ &quot;R&quot;\ * &quot;-&quot;_ ;_ @_ "/>
    <numFmt numFmtId="190" formatCode="0.000%"/>
    <numFmt numFmtId="191" formatCode="\$#&quot;,&quot;##0\ ;\(\$#&quot;,&quot;##0\)"/>
    <numFmt numFmtId="192" formatCode="\t0.00%"/>
    <numFmt numFmtId="193" formatCode="_-* #,##0\ _D_M_-;\-* #,##0\ _D_M_-;_-* &quot;-&quot;\ _D_M_-;_-@_-"/>
    <numFmt numFmtId="194" formatCode="_-* #,##0.00\ _D_M_-;\-* #,##0.00\ _D_M_-;_-* &quot;-&quot;??\ _D_M_-;_-@_-"/>
    <numFmt numFmtId="195" formatCode="\t#\ ??/??"/>
    <numFmt numFmtId="196" formatCode="_-[$€-2]* #,##0.00_-;\-[$€-2]* #,##0.00_-;_-[$€-2]* &quot;-&quot;??_-"/>
    <numFmt numFmtId="197" formatCode="#,##0\ "/>
    <numFmt numFmtId="198" formatCode="#."/>
    <numFmt numFmtId="199" formatCode="#,###"/>
    <numFmt numFmtId="200" formatCode="_-&quot;₫&quot;* #,##0_-;\-&quot;₫&quot;* #,##0_-;_-&quot;₫&quot;* &quot;-&quot;_-;_-@_-"/>
    <numFmt numFmtId="201" formatCode="_-&quot;₫&quot;* #,##0.00_-;\-&quot;₫&quot;* #,##0.00_-;_-&quot;₫&quot;* &quot;-&quot;??_-;_-@_-"/>
    <numFmt numFmtId="202" formatCode="#,##0\ &quot;F&quot;;[Red]\-#,##0\ &quot;F&quot;"/>
    <numFmt numFmtId="203" formatCode="#,##0.000;[Red]#,##0.000"/>
    <numFmt numFmtId="204" formatCode="0.00_)"/>
    <numFmt numFmtId="205" formatCode="#,##0.0;[Red]#,##0.0"/>
    <numFmt numFmtId="206" formatCode="0%_);\(0%\)"/>
    <numFmt numFmtId="207" formatCode="d"/>
    <numFmt numFmtId="208" formatCode="#"/>
    <numFmt numFmtId="209" formatCode="&quot;¡Ì&quot;#,##0;[Red]\-&quot;¡Ì&quot;#,##0"/>
    <numFmt numFmtId="210" formatCode="#,##0.00\ &quot;F&quot;;[Red]\-#,##0.00\ &quot;F&quot;"/>
    <numFmt numFmtId="211" formatCode="_-* #,##0\ &quot;F&quot;_-;\-* #,##0\ &quot;F&quot;_-;_-* &quot;-&quot;\ &quot;F&quot;_-;_-@_-"/>
    <numFmt numFmtId="212" formatCode="#,##0.00\ &quot;F&quot;;\-#,##0.00\ &quot;F&quot;"/>
    <numFmt numFmtId="213" formatCode="_-* #,##0\ &quot;DM&quot;_-;\-* #,##0\ &quot;DM&quot;_-;_-* &quot;-&quot;\ &quot;DM&quot;_-;_-@_-"/>
    <numFmt numFmtId="214" formatCode="_-* #,##0.00\ &quot;DM&quot;_-;\-* #,##0.00\ &quot;DM&quot;_-;_-* &quot;-&quot;??\ &quot;DM&quot;_-;_-@_-"/>
    <numFmt numFmtId="215" formatCode="_ * #,##0.00_ ;_ * \-#,##0.00_ ;_ * &quot;-&quot;??_ ;_ @_ "/>
    <numFmt numFmtId="216" formatCode="_ * #,##0_ ;_ * \-#,##0_ ;_ * &quot;-&quot;_ ;_ @_ "/>
    <numFmt numFmtId="217" formatCode="#,##0\ &quot;₫&quot;_);[Red]\(#,##0\ &quot;₫&quot;\)"/>
  </numFmts>
  <fonts count="153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63"/>
      <scheme val="minor"/>
    </font>
    <font>
      <b/>
      <sz val="10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sz val="9"/>
      <name val="Times New Roman"/>
      <family val="1"/>
    </font>
    <font>
      <sz val="10"/>
      <name val="VNI-Times"/>
    </font>
    <font>
      <sz val="10"/>
      <color indexed="8"/>
      <name val="Times New Roman"/>
      <family val="1"/>
    </font>
    <font>
      <u/>
      <sz val="10"/>
      <color indexed="12"/>
      <name val="Arial"/>
      <family val="2"/>
    </font>
    <font>
      <sz val="10"/>
      <color indexed="8"/>
      <name val="Arial"/>
      <family val="2"/>
    </font>
    <font>
      <sz val="9"/>
      <color indexed="18"/>
      <name val="Arial"/>
      <family val="2"/>
    </font>
    <font>
      <sz val="8"/>
      <color indexed="18"/>
      <name val="Arial"/>
      <family val="2"/>
    </font>
    <font>
      <i/>
      <sz val="9"/>
      <color indexed="18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i/>
      <sz val="10"/>
      <color indexed="18"/>
      <name val="Arial"/>
      <family val="2"/>
    </font>
    <font>
      <b/>
      <sz val="9"/>
      <color indexed="12"/>
      <name val="Times New Roman"/>
      <family val="1"/>
    </font>
    <font>
      <b/>
      <i/>
      <sz val="10"/>
      <color indexed="20"/>
      <name val="Times New Roman"/>
      <family val="1"/>
    </font>
    <font>
      <b/>
      <sz val="9"/>
      <color indexed="18"/>
      <name val="Times New Roman"/>
      <family val="1"/>
    </font>
    <font>
      <b/>
      <sz val="10"/>
      <color indexed="20"/>
      <name val="Times New Roman"/>
      <family val="1"/>
    </font>
    <font>
      <b/>
      <sz val="9"/>
      <color indexed="58"/>
      <name val="Times New Roman"/>
      <family val="1"/>
    </font>
    <font>
      <b/>
      <sz val="9"/>
      <color indexed="20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name val="Times New Roman"/>
      <family val="1"/>
    </font>
    <font>
      <u/>
      <sz val="11"/>
      <color theme="10"/>
      <name val="Calibri"/>
      <family val="2"/>
    </font>
    <font>
      <b/>
      <sz val="18"/>
      <color theme="3"/>
      <name val="Calibri Light"/>
      <family val="2"/>
      <charset val="163"/>
      <scheme val="major"/>
    </font>
    <font>
      <b/>
      <sz val="15"/>
      <color theme="3"/>
      <name val="Calibri"/>
      <family val="2"/>
      <charset val="163"/>
      <scheme val="minor"/>
    </font>
    <font>
      <b/>
      <sz val="13"/>
      <color theme="3"/>
      <name val="Calibri"/>
      <family val="2"/>
      <charset val="163"/>
      <scheme val="minor"/>
    </font>
    <font>
      <b/>
      <sz val="11"/>
      <color theme="3"/>
      <name val="Calibri"/>
      <family val="2"/>
      <charset val="163"/>
      <scheme val="minor"/>
    </font>
    <font>
      <sz val="11"/>
      <color rgb="FF006100"/>
      <name val="Calibri"/>
      <family val="2"/>
      <charset val="163"/>
      <scheme val="minor"/>
    </font>
    <font>
      <sz val="11"/>
      <color rgb="FF9C0006"/>
      <name val="Calibri"/>
      <family val="2"/>
      <charset val="163"/>
      <scheme val="minor"/>
    </font>
    <font>
      <sz val="11"/>
      <color rgb="FF9C6500"/>
      <name val="Calibri"/>
      <family val="2"/>
      <charset val="163"/>
      <scheme val="minor"/>
    </font>
    <font>
      <sz val="11"/>
      <color rgb="FF3F3F76"/>
      <name val="Calibri"/>
      <family val="2"/>
      <charset val="163"/>
      <scheme val="minor"/>
    </font>
    <font>
      <b/>
      <sz val="11"/>
      <color rgb="FF3F3F3F"/>
      <name val="Calibri"/>
      <family val="2"/>
      <charset val="163"/>
      <scheme val="minor"/>
    </font>
    <font>
      <b/>
      <sz val="11"/>
      <color rgb="FFFA7D00"/>
      <name val="Calibri"/>
      <family val="2"/>
      <charset val="163"/>
      <scheme val="minor"/>
    </font>
    <font>
      <sz val="11"/>
      <color rgb="FFFA7D00"/>
      <name val="Calibri"/>
      <family val="2"/>
      <charset val="163"/>
      <scheme val="minor"/>
    </font>
    <font>
      <b/>
      <sz val="11"/>
      <color theme="0"/>
      <name val="Calibri"/>
      <family val="2"/>
      <charset val="163"/>
      <scheme val="minor"/>
    </font>
    <font>
      <sz val="11"/>
      <color rgb="FFFF0000"/>
      <name val="Calibri"/>
      <family val="2"/>
      <charset val="163"/>
      <scheme val="minor"/>
    </font>
    <font>
      <i/>
      <sz val="11"/>
      <color rgb="FF7F7F7F"/>
      <name val="Calibri"/>
      <family val="2"/>
      <charset val="163"/>
      <scheme val="minor"/>
    </font>
    <font>
      <b/>
      <sz val="11"/>
      <color theme="1"/>
      <name val="Calibri"/>
      <family val="2"/>
      <charset val="163"/>
      <scheme val="minor"/>
    </font>
    <font>
      <sz val="11"/>
      <color theme="0"/>
      <name val="Calibri"/>
      <family val="2"/>
      <charset val="163"/>
      <scheme val="minor"/>
    </font>
    <font>
      <sz val="8.25"/>
      <name val="Microsoft Sans Serif"/>
      <family val="2"/>
    </font>
    <font>
      <sz val="12"/>
      <name val=".VnTime"/>
      <family val="2"/>
    </font>
    <font>
      <sz val="10"/>
      <name val="?? ??"/>
      <family val="1"/>
      <charset val="136"/>
    </font>
    <font>
      <sz val="14"/>
      <name val="??"/>
      <family val="3"/>
      <charset val="129"/>
    </font>
    <font>
      <sz val="9"/>
      <name val="Arial"/>
      <family val="2"/>
    </font>
    <font>
      <sz val="11"/>
      <name val="??"/>
      <family val="3"/>
      <charset val="129"/>
    </font>
    <font>
      <sz val="12"/>
      <name val="Courier"/>
      <family val="3"/>
    </font>
    <font>
      <sz val="10"/>
      <name val=".VnTime"/>
      <family val="2"/>
    </font>
    <font>
      <sz val="12"/>
      <name val="¹UAAA¼"/>
      <family val="3"/>
      <charset val="129"/>
    </font>
    <font>
      <sz val="12"/>
      <name val="¹ÙÅÁÃ¼"/>
      <family val="1"/>
      <charset val="129"/>
    </font>
    <font>
      <sz val="11"/>
      <name val="µ¸¿ò"/>
      <charset val="129"/>
    </font>
    <font>
      <sz val="12"/>
      <name val="Helv"/>
      <family val="2"/>
    </font>
    <font>
      <b/>
      <sz val="10"/>
      <name val="Helv"/>
    </font>
    <font>
      <sz val="10"/>
      <name val="VNI-Aptima"/>
    </font>
    <font>
      <sz val="11"/>
      <name val="VnArial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</font>
    <font>
      <b/>
      <sz val="12"/>
      <name val="Arial"/>
      <family val="2"/>
    </font>
    <font>
      <b/>
      <sz val="1"/>
      <color indexed="8"/>
      <name val="Courier"/>
      <family val="3"/>
    </font>
    <font>
      <sz val="12"/>
      <name val="VNI-Aptima"/>
    </font>
    <font>
      <b/>
      <sz val="11"/>
      <name val="Helv"/>
    </font>
    <font>
      <sz val="10"/>
      <name val=".VnAvant"/>
      <family val="2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</font>
    <font>
      <b/>
      <i/>
      <sz val="16"/>
      <name val="Helv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  <charset val="128"/>
    </font>
    <font>
      <sz val="16"/>
      <name val="AngsanaUPC"/>
      <family val="3"/>
    </font>
    <font>
      <sz val="10"/>
      <name val=" "/>
      <family val="1"/>
      <charset val="136"/>
    </font>
    <font>
      <sz val="14"/>
      <name val="뼻뮝"/>
      <family val="3"/>
    </font>
    <font>
      <sz val="12"/>
      <color indexed="8"/>
      <name val="바탕체"/>
      <family val="1"/>
      <charset val="129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  <charset val="128"/>
    </font>
    <font>
      <sz val="18"/>
      <color theme="3"/>
      <name val="Calibri Light"/>
      <family val="2"/>
      <charset val="1"/>
      <scheme val="major"/>
    </font>
    <font>
      <b/>
      <sz val="15"/>
      <color theme="3"/>
      <name val="Calibri"/>
      <family val="2"/>
      <charset val="1"/>
      <scheme val="minor"/>
    </font>
    <font>
      <b/>
      <sz val="13"/>
      <color theme="3"/>
      <name val="Calibri"/>
      <family val="2"/>
      <charset val="1"/>
      <scheme val="minor"/>
    </font>
    <font>
      <b/>
      <sz val="11"/>
      <color theme="3"/>
      <name val="Calibri"/>
      <family val="2"/>
      <charset val="1"/>
      <scheme val="minor"/>
    </font>
    <font>
      <sz val="11"/>
      <color rgb="FF006100"/>
      <name val="Calibri"/>
      <family val="2"/>
      <charset val="1"/>
      <scheme val="minor"/>
    </font>
    <font>
      <sz val="11"/>
      <color rgb="FF9C0006"/>
      <name val="Calibri"/>
      <family val="2"/>
      <charset val="1"/>
      <scheme val="minor"/>
    </font>
    <font>
      <sz val="11"/>
      <color rgb="FF9C6500"/>
      <name val="Calibri"/>
      <family val="2"/>
      <charset val="1"/>
      <scheme val="minor"/>
    </font>
    <font>
      <sz val="11"/>
      <color rgb="FF3F3F76"/>
      <name val="Calibri"/>
      <family val="2"/>
      <charset val="1"/>
      <scheme val="minor"/>
    </font>
    <font>
      <b/>
      <sz val="11"/>
      <color rgb="FF3F3F3F"/>
      <name val="Calibri"/>
      <family val="2"/>
      <charset val="1"/>
      <scheme val="minor"/>
    </font>
    <font>
      <b/>
      <sz val="11"/>
      <color rgb="FFFA7D00"/>
      <name val="Calibri"/>
      <family val="2"/>
      <charset val="1"/>
      <scheme val="minor"/>
    </font>
    <font>
      <sz val="11"/>
      <color rgb="FFFA7D00"/>
      <name val="Calibri"/>
      <family val="2"/>
      <charset val="1"/>
      <scheme val="minor"/>
    </font>
    <font>
      <b/>
      <sz val="11"/>
      <color theme="0"/>
      <name val="Calibri"/>
      <family val="2"/>
      <charset val="1"/>
      <scheme val="minor"/>
    </font>
    <font>
      <sz val="11"/>
      <color rgb="FFFF0000"/>
      <name val="Calibri"/>
      <family val="2"/>
      <charset val="1"/>
      <scheme val="minor"/>
    </font>
    <font>
      <i/>
      <sz val="11"/>
      <color rgb="FF7F7F7F"/>
      <name val="Calibri"/>
      <family val="2"/>
      <charset val="1"/>
      <scheme val="minor"/>
    </font>
    <font>
      <b/>
      <sz val="11"/>
      <color theme="1"/>
      <name val="Calibri"/>
      <family val="2"/>
      <charset val="1"/>
      <scheme val="minor"/>
    </font>
    <font>
      <sz val="11"/>
      <color theme="0"/>
      <name val="Calibri"/>
      <family val="2"/>
      <charset val="1"/>
      <scheme val="minor"/>
    </font>
    <font>
      <sz val="12"/>
      <color rgb="FFFF0000"/>
      <name val="Times New Roman"/>
      <family val="1"/>
    </font>
  </fonts>
  <fills count="6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2"/>
        <bgColor indexed="26"/>
      </patternFill>
    </fill>
    <fill>
      <patternFill patternType="solid">
        <fgColor indexed="51"/>
        <bgColor indexed="56"/>
      </patternFill>
    </fill>
    <fill>
      <patternFill patternType="solid">
        <fgColor indexed="15"/>
      </patternFill>
    </fill>
    <fill>
      <patternFill patternType="solid">
        <fgColor indexed="12"/>
      </patternFill>
    </fill>
    <fill>
      <patternFill patternType="gray125">
        <fgColor indexed="35"/>
      </patternFill>
    </fill>
  </fills>
  <borders count="3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2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hair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703">
    <xf numFmtId="0" fontId="0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" fillId="0" borderId="0"/>
    <xf numFmtId="0" fontId="33" fillId="0" borderId="0" applyNumberFormat="0" applyFill="0" applyBorder="0" applyAlignment="0" applyProtection="0"/>
    <xf numFmtId="176" fontId="33" fillId="0" borderId="0" applyNumberFormat="0" applyFill="0" applyBorder="0" applyAlignment="0" applyProtection="0"/>
    <xf numFmtId="176" fontId="33" fillId="0" borderId="0" applyNumberFormat="0" applyFill="0" applyBorder="0" applyAlignment="0" applyProtection="0"/>
    <xf numFmtId="173" fontId="36" fillId="0" borderId="0" applyBorder="0"/>
    <xf numFmtId="176" fontId="53" fillId="34" borderId="0" applyNumberFormat="0" applyBorder="0" applyAlignment="0" applyProtection="0"/>
    <xf numFmtId="176" fontId="53" fillId="35" borderId="0" applyNumberFormat="0" applyBorder="0" applyAlignment="0" applyProtection="0"/>
    <xf numFmtId="176" fontId="53" fillId="36" borderId="0" applyNumberFormat="0" applyBorder="0" applyAlignment="0" applyProtection="0"/>
    <xf numFmtId="176" fontId="53" fillId="37" borderId="0" applyNumberFormat="0" applyBorder="0" applyAlignment="0" applyProtection="0"/>
    <xf numFmtId="176" fontId="53" fillId="38" borderId="0" applyNumberFormat="0" applyBorder="0" applyAlignment="0" applyProtection="0"/>
    <xf numFmtId="176" fontId="53" fillId="39" borderId="0" applyNumberFormat="0" applyBorder="0" applyAlignment="0" applyProtection="0"/>
    <xf numFmtId="176" fontId="53" fillId="40" borderId="0" applyNumberFormat="0" applyBorder="0" applyAlignment="0" applyProtection="0"/>
    <xf numFmtId="176" fontId="53" fillId="41" borderId="0" applyNumberFormat="0" applyBorder="0" applyAlignment="0" applyProtection="0"/>
    <xf numFmtId="176" fontId="53" fillId="42" borderId="0" applyNumberFormat="0" applyBorder="0" applyAlignment="0" applyProtection="0"/>
    <xf numFmtId="176" fontId="53" fillId="37" borderId="0" applyNumberFormat="0" applyBorder="0" applyAlignment="0" applyProtection="0"/>
    <xf numFmtId="176" fontId="53" fillId="40" borderId="0" applyNumberFormat="0" applyBorder="0" applyAlignment="0" applyProtection="0"/>
    <xf numFmtId="176" fontId="53" fillId="43" borderId="0" applyNumberFormat="0" applyBorder="0" applyAlignment="0" applyProtection="0"/>
    <xf numFmtId="176" fontId="54" fillId="44" borderId="0" applyNumberFormat="0" applyBorder="0" applyAlignment="0" applyProtection="0"/>
    <xf numFmtId="176" fontId="54" fillId="41" borderId="0" applyNumberFormat="0" applyBorder="0" applyAlignment="0" applyProtection="0"/>
    <xf numFmtId="176" fontId="54" fillId="42" borderId="0" applyNumberFormat="0" applyBorder="0" applyAlignment="0" applyProtection="0"/>
    <xf numFmtId="176" fontId="54" fillId="45" borderId="0" applyNumberFormat="0" applyBorder="0" applyAlignment="0" applyProtection="0"/>
    <xf numFmtId="176" fontId="54" fillId="46" borderId="0" applyNumberFormat="0" applyBorder="0" applyAlignment="0" applyProtection="0"/>
    <xf numFmtId="176" fontId="54" fillId="47" borderId="0" applyNumberFormat="0" applyBorder="0" applyAlignment="0" applyProtection="0"/>
    <xf numFmtId="176" fontId="54" fillId="48" borderId="0" applyNumberFormat="0" applyBorder="0" applyAlignment="0" applyProtection="0"/>
    <xf numFmtId="176" fontId="54" fillId="49" borderId="0" applyNumberFormat="0" applyBorder="0" applyAlignment="0" applyProtection="0"/>
    <xf numFmtId="176" fontId="54" fillId="50" borderId="0" applyNumberFormat="0" applyBorder="0" applyAlignment="0" applyProtection="0"/>
    <xf numFmtId="176" fontId="54" fillId="45" borderId="0" applyNumberFormat="0" applyBorder="0" applyAlignment="0" applyProtection="0"/>
    <xf numFmtId="176" fontId="54" fillId="46" borderId="0" applyNumberFormat="0" applyBorder="0" applyAlignment="0" applyProtection="0"/>
    <xf numFmtId="176" fontId="54" fillId="51" borderId="0" applyNumberFormat="0" applyBorder="0" applyAlignment="0" applyProtection="0"/>
    <xf numFmtId="176" fontId="55" fillId="35" borderId="0" applyNumberFormat="0" applyBorder="0" applyAlignment="0" applyProtection="0"/>
    <xf numFmtId="173" fontId="36" fillId="0" borderId="0" applyFill="0"/>
    <xf numFmtId="174" fontId="36" fillId="0" borderId="0" applyNumberFormat="0" applyFill="0" applyBorder="0" applyAlignment="0">
      <alignment horizontal="center"/>
    </xf>
    <xf numFmtId="0" fontId="34" fillId="0" borderId="0" applyNumberFormat="0" applyFill="0">
      <alignment horizontal="center" vertical="center" wrapText="1"/>
    </xf>
    <xf numFmtId="173" fontId="36" fillId="0" borderId="13" applyFill="0" applyBorder="0"/>
    <xf numFmtId="41" fontId="36" fillId="0" borderId="0" applyAlignment="0"/>
    <xf numFmtId="0" fontId="34" fillId="0" borderId="0" applyFill="0" applyBorder="0">
      <alignment horizontal="center" vertical="center"/>
    </xf>
    <xf numFmtId="0" fontId="34" fillId="0" borderId="0" applyFill="0" applyBorder="0">
      <alignment horizontal="center" vertical="center"/>
    </xf>
    <xf numFmtId="173" fontId="36" fillId="0" borderId="14" applyFill="0" applyBorder="0"/>
    <xf numFmtId="173" fontId="36" fillId="0" borderId="14" applyFill="0" applyBorder="0"/>
    <xf numFmtId="0" fontId="36" fillId="0" borderId="0" applyNumberFormat="0" applyAlignment="0"/>
    <xf numFmtId="0" fontId="35" fillId="0" borderId="0" applyFill="0" applyBorder="0">
      <alignment horizontal="center" vertical="center" wrapText="1"/>
    </xf>
    <xf numFmtId="0" fontId="34" fillId="0" borderId="0" applyFill="0" applyBorder="0">
      <alignment horizontal="center" vertical="center" wrapText="1"/>
    </xf>
    <xf numFmtId="173" fontId="36" fillId="0" borderId="0" applyFill="0"/>
    <xf numFmtId="0" fontId="36" fillId="0" borderId="0" applyNumberFormat="0" applyAlignment="0">
      <alignment horizontal="center"/>
    </xf>
    <xf numFmtId="0" fontId="35" fillId="0" borderId="0" applyFill="0">
      <alignment horizontal="center" vertical="center" wrapText="1"/>
    </xf>
    <xf numFmtId="0" fontId="34" fillId="0" borderId="0" applyFill="0">
      <alignment horizontal="center" vertical="center" wrapText="1"/>
    </xf>
    <xf numFmtId="173" fontId="36" fillId="0" borderId="0" applyFill="0"/>
    <xf numFmtId="0" fontId="36" fillId="0" borderId="0" applyNumberFormat="0" applyAlignment="0">
      <alignment horizontal="center"/>
    </xf>
    <xf numFmtId="0" fontId="36" fillId="0" borderId="0" applyFill="0">
      <alignment vertical="center" wrapText="1"/>
    </xf>
    <xf numFmtId="0" fontId="34" fillId="0" borderId="0">
      <alignment horizontal="center" vertical="center" wrapText="1"/>
    </xf>
    <xf numFmtId="173" fontId="36" fillId="0" borderId="0" applyFill="0"/>
    <xf numFmtId="0" fontId="35" fillId="0" borderId="0" applyNumberFormat="0" applyAlignment="0">
      <alignment horizontal="center"/>
    </xf>
    <xf numFmtId="0" fontId="36" fillId="0" borderId="0" applyFill="0">
      <alignment horizontal="center" vertical="center" wrapText="1"/>
    </xf>
    <xf numFmtId="0" fontId="34" fillId="0" borderId="0" applyFill="0">
      <alignment horizontal="center" vertical="center" wrapText="1"/>
    </xf>
    <xf numFmtId="173" fontId="41" fillId="0" borderId="0" applyFill="0"/>
    <xf numFmtId="0" fontId="36" fillId="0" borderId="0" applyNumberFormat="0" applyAlignment="0">
      <alignment horizontal="center"/>
    </xf>
    <xf numFmtId="0" fontId="36" fillId="0" borderId="0" applyFill="0">
      <alignment horizontal="center" vertical="center" wrapText="1"/>
    </xf>
    <xf numFmtId="0" fontId="34" fillId="0" borderId="0" applyFill="0">
      <alignment horizontal="center" vertical="center" wrapText="1"/>
    </xf>
    <xf numFmtId="173" fontId="42" fillId="0" borderId="0" applyFill="0"/>
    <xf numFmtId="0" fontId="36" fillId="0" borderId="0" applyNumberFormat="0" applyAlignment="0">
      <alignment horizontal="center"/>
    </xf>
    <xf numFmtId="0" fontId="43" fillId="0" borderId="0">
      <alignment horizontal="center" wrapText="1"/>
    </xf>
    <xf numFmtId="0" fontId="34" fillId="0" borderId="0" applyFill="0">
      <alignment horizontal="center" vertical="center" wrapText="1"/>
    </xf>
    <xf numFmtId="176" fontId="56" fillId="2" borderId="15" applyNumberFormat="0" applyAlignment="0" applyProtection="0"/>
    <xf numFmtId="176" fontId="57" fillId="52" borderId="16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6" fontId="58" fillId="0" borderId="0" applyNumberFormat="0" applyFill="0" applyBorder="0" applyAlignment="0" applyProtection="0"/>
    <xf numFmtId="176" fontId="59" fillId="36" borderId="0" applyNumberFormat="0" applyBorder="0" applyAlignment="0" applyProtection="0"/>
    <xf numFmtId="176" fontId="60" fillId="0" borderId="17" applyNumberFormat="0" applyFill="0" applyAlignment="0" applyProtection="0"/>
    <xf numFmtId="176" fontId="61" fillId="0" borderId="18" applyNumberFormat="0" applyFill="0" applyAlignment="0" applyProtection="0"/>
    <xf numFmtId="176" fontId="62" fillId="0" borderId="19" applyNumberFormat="0" applyFill="0" applyAlignment="0" applyProtection="0"/>
    <xf numFmtId="176" fontId="62" fillId="0" borderId="0" applyNumberFormat="0" applyFill="0" applyBorder="0" applyAlignment="0" applyProtection="0"/>
    <xf numFmtId="0" fontId="39" fillId="0" borderId="0" applyNumberFormat="0" applyFill="0" applyBorder="0" applyAlignment="0" applyProtection="0">
      <alignment vertical="top"/>
      <protection locked="0"/>
    </xf>
    <xf numFmtId="0" fontId="71" fillId="0" borderId="0" applyNumberFormat="0" applyFill="0" applyBorder="0" applyAlignment="0" applyProtection="0">
      <alignment vertical="top"/>
      <protection locked="0"/>
    </xf>
    <xf numFmtId="176" fontId="63" fillId="39" borderId="15" applyNumberFormat="0" applyAlignment="0" applyProtection="0"/>
    <xf numFmtId="0" fontId="44" fillId="0" borderId="0" applyNumberFormat="0" applyFont="0" applyBorder="0" applyAlignment="0"/>
    <xf numFmtId="176" fontId="64" fillId="0" borderId="20" applyNumberFormat="0" applyFill="0" applyAlignment="0" applyProtection="0"/>
    <xf numFmtId="176" fontId="65" fillId="53" borderId="0" applyNumberFormat="0" applyBorder="0" applyAlignment="0" applyProtection="0"/>
    <xf numFmtId="176" fontId="30" fillId="0" borderId="0"/>
    <xf numFmtId="0" fontId="1" fillId="0" borderId="0"/>
    <xf numFmtId="176" fontId="2" fillId="0" borderId="0" applyNumberFormat="0" applyFill="0" applyBorder="0" applyAlignment="0" applyProtection="0"/>
    <xf numFmtId="176" fontId="2" fillId="0" borderId="0" applyNumberFormat="0" applyFill="0" applyBorder="0" applyAlignment="0" applyProtection="0"/>
    <xf numFmtId="176" fontId="2" fillId="0" borderId="0" applyNumberFormat="0" applyFill="0" applyBorder="0" applyAlignment="0" applyProtection="0"/>
    <xf numFmtId="0" fontId="1" fillId="0" borderId="0"/>
    <xf numFmtId="0" fontId="1" fillId="0" borderId="0"/>
    <xf numFmtId="176" fontId="2" fillId="0" borderId="0" applyNumberFormat="0" applyFill="0" applyBorder="0" applyAlignment="0" applyProtection="0"/>
    <xf numFmtId="176" fontId="2" fillId="0" borderId="0" applyNumberFormat="0" applyFill="0" applyBorder="0" applyAlignment="0" applyProtection="0"/>
    <xf numFmtId="176" fontId="2" fillId="0" borderId="0" applyNumberFormat="0" applyFill="0" applyBorder="0" applyAlignment="0" applyProtection="0"/>
    <xf numFmtId="0" fontId="1" fillId="0" borderId="0"/>
    <xf numFmtId="176" fontId="2" fillId="0" borderId="0" applyNumberFormat="0" applyFill="0" applyBorder="0" applyAlignment="0" applyProtection="0"/>
    <xf numFmtId="176" fontId="2" fillId="0" borderId="0" applyNumberFormat="0" applyFill="0" applyBorder="0" applyAlignment="0" applyProtection="0"/>
    <xf numFmtId="176" fontId="2" fillId="0" borderId="0" applyNumberFormat="0" applyFill="0" applyBorder="0" applyAlignment="0" applyProtection="0"/>
    <xf numFmtId="0" fontId="1" fillId="0" borderId="0"/>
    <xf numFmtId="176" fontId="2" fillId="0" borderId="0" applyNumberFormat="0" applyFill="0" applyBorder="0" applyAlignment="0" applyProtection="0"/>
    <xf numFmtId="176" fontId="2" fillId="0" borderId="0" applyNumberFormat="0" applyFill="0" applyBorder="0" applyAlignment="0" applyProtection="0"/>
    <xf numFmtId="176" fontId="2" fillId="0" borderId="0" applyNumberFormat="0" applyFill="0" applyBorder="0" applyAlignment="0" applyProtection="0"/>
    <xf numFmtId="0" fontId="2" fillId="0" borderId="0"/>
    <xf numFmtId="0" fontId="40" fillId="0" borderId="0"/>
    <xf numFmtId="0" fontId="2" fillId="0" borderId="0"/>
    <xf numFmtId="0" fontId="2" fillId="0" borderId="0"/>
    <xf numFmtId="0" fontId="1" fillId="0" borderId="0"/>
    <xf numFmtId="0" fontId="40" fillId="0" borderId="0"/>
    <xf numFmtId="0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0" fontId="1" fillId="0" borderId="0"/>
    <xf numFmtId="0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0" fontId="1" fillId="0" borderId="0"/>
    <xf numFmtId="176" fontId="1" fillId="0" borderId="0"/>
    <xf numFmtId="0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0" fontId="1" fillId="0" borderId="0"/>
    <xf numFmtId="176" fontId="1" fillId="0" borderId="0"/>
    <xf numFmtId="0" fontId="2" fillId="0" borderId="0"/>
    <xf numFmtId="176" fontId="1" fillId="0" borderId="0"/>
    <xf numFmtId="0" fontId="2" fillId="0" borderId="0"/>
    <xf numFmtId="0" fontId="2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0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0" fontId="1" fillId="0" borderId="0"/>
    <xf numFmtId="0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0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0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0" fontId="2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0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0" fontId="2" fillId="0" borderId="0"/>
    <xf numFmtId="0" fontId="2" fillId="0" borderId="0"/>
    <xf numFmtId="0" fontId="1" fillId="0" borderId="0"/>
    <xf numFmtId="176" fontId="1" fillId="0" borderId="0"/>
    <xf numFmtId="0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0" fontId="2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0" fontId="2" fillId="0" borderId="0"/>
    <xf numFmtId="0" fontId="2" fillId="0" borderId="0"/>
    <xf numFmtId="0" fontId="2" fillId="0" borderId="0"/>
    <xf numFmtId="176" fontId="40" fillId="0" borderId="0"/>
    <xf numFmtId="176" fontId="1" fillId="0" borderId="0"/>
    <xf numFmtId="0" fontId="2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0" fontId="1" fillId="0" borderId="0"/>
    <xf numFmtId="0" fontId="1" fillId="0" borderId="0"/>
    <xf numFmtId="0" fontId="40" fillId="0" borderId="0"/>
    <xf numFmtId="0" fontId="2" fillId="0" borderId="0"/>
    <xf numFmtId="0" fontId="37" fillId="0" borderId="0"/>
    <xf numFmtId="40" fontId="44" fillId="0" borderId="0">
      <alignment horizontal="right"/>
    </xf>
    <xf numFmtId="40" fontId="45" fillId="0" borderId="0">
      <alignment horizontal="center" wrapText="1"/>
    </xf>
    <xf numFmtId="176" fontId="40" fillId="54" borderId="21" applyNumberFormat="0" applyFont="0" applyAlignment="0" applyProtection="0"/>
    <xf numFmtId="173" fontId="44" fillId="0" borderId="0" applyBorder="0" applyAlignment="0"/>
    <xf numFmtId="0" fontId="46" fillId="0" borderId="0"/>
    <xf numFmtId="176" fontId="66" fillId="2" borderId="22" applyNumberForma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38" fontId="36" fillId="2" borderId="23" applyFill="0">
      <alignment horizontal="right"/>
    </xf>
    <xf numFmtId="0" fontId="36" fillId="0" borderId="23" applyNumberFormat="0" applyFill="0" applyAlignment="0">
      <alignment horizontal="left" indent="7"/>
    </xf>
    <xf numFmtId="0" fontId="47" fillId="0" borderId="23" applyFill="0">
      <alignment horizontal="left" indent="8"/>
    </xf>
    <xf numFmtId="173" fontId="34" fillId="43" borderId="0" applyFill="0">
      <alignment horizontal="right"/>
    </xf>
    <xf numFmtId="0" fontId="34" fillId="55" borderId="0" applyNumberFormat="0">
      <alignment horizontal="right"/>
    </xf>
    <xf numFmtId="0" fontId="48" fillId="43" borderId="24" applyFill="0"/>
    <xf numFmtId="0" fontId="48" fillId="43" borderId="24" applyFill="0"/>
    <xf numFmtId="0" fontId="35" fillId="56" borderId="24" applyFill="0" applyBorder="0"/>
    <xf numFmtId="0" fontId="35" fillId="56" borderId="24" applyFill="0" applyBorder="0"/>
    <xf numFmtId="173" fontId="35" fillId="54" borderId="25" applyFill="0"/>
    <xf numFmtId="0" fontId="36" fillId="0" borderId="26" applyNumberFormat="0" applyAlignment="0"/>
    <xf numFmtId="0" fontId="48" fillId="0" borderId="0" applyFill="0">
      <alignment horizontal="left" indent="1"/>
    </xf>
    <xf numFmtId="0" fontId="38" fillId="54" borderId="0" applyFill="0">
      <alignment horizontal="left" indent="1"/>
    </xf>
    <xf numFmtId="173" fontId="36" fillId="39" borderId="25" applyFill="0"/>
    <xf numFmtId="0" fontId="36" fillId="0" borderId="25" applyNumberFormat="0" applyAlignment="0"/>
    <xf numFmtId="0" fontId="48" fillId="0" borderId="0" applyFill="0">
      <alignment horizontal="left" indent="2"/>
    </xf>
    <xf numFmtId="0" fontId="49" fillId="39" borderId="0" applyFill="0">
      <alignment horizontal="left" indent="2"/>
    </xf>
    <xf numFmtId="173" fontId="36" fillId="0" borderId="25" applyFill="0"/>
    <xf numFmtId="0" fontId="44" fillId="0" borderId="25" applyNumberFormat="0" applyAlignment="0"/>
    <xf numFmtId="0" fontId="50" fillId="0" borderId="0">
      <alignment horizontal="left" indent="3"/>
    </xf>
    <xf numFmtId="0" fontId="51" fillId="0" borderId="0" applyFill="0">
      <alignment horizontal="left" indent="3"/>
    </xf>
    <xf numFmtId="38" fontId="36" fillId="0" borderId="0" applyFill="0"/>
    <xf numFmtId="0" fontId="2" fillId="0" borderId="25" applyNumberFormat="0" applyFont="0" applyAlignment="0"/>
    <xf numFmtId="0" fontId="2" fillId="0" borderId="25" applyNumberFormat="0" applyFont="0" applyAlignment="0"/>
    <xf numFmtId="0" fontId="2" fillId="0" borderId="25" applyNumberFormat="0" applyFont="0" applyAlignment="0"/>
    <xf numFmtId="0" fontId="50" fillId="0" borderId="0">
      <alignment horizontal="left" indent="4"/>
    </xf>
    <xf numFmtId="0" fontId="36" fillId="0" borderId="0" applyFill="0" applyProtection="0">
      <alignment horizontal="left" indent="4"/>
    </xf>
    <xf numFmtId="38" fontId="36" fillId="0" borderId="0" applyFill="0"/>
    <xf numFmtId="0" fontId="36" fillId="0" borderId="0" applyNumberFormat="0" applyAlignment="0"/>
    <xf numFmtId="0" fontId="50" fillId="0" borderId="0">
      <alignment horizontal="left" indent="5"/>
    </xf>
    <xf numFmtId="0" fontId="36" fillId="0" borderId="0" applyFill="0">
      <alignment horizontal="left" indent="5"/>
    </xf>
    <xf numFmtId="173" fontId="36" fillId="0" borderId="0" applyFill="0"/>
    <xf numFmtId="0" fontId="35" fillId="0" borderId="0" applyNumberFormat="0" applyFill="0" applyAlignment="0"/>
    <xf numFmtId="0" fontId="52" fillId="0" borderId="0" applyFill="0">
      <alignment horizontal="left" indent="6"/>
    </xf>
    <xf numFmtId="0" fontId="36" fillId="0" borderId="0" applyFill="0">
      <alignment horizontal="left" indent="6"/>
    </xf>
    <xf numFmtId="0" fontId="2" fillId="0" borderId="0"/>
    <xf numFmtId="0" fontId="2" fillId="0" borderId="0"/>
    <xf numFmtId="0" fontId="2" fillId="0" borderId="0"/>
    <xf numFmtId="3" fontId="4" fillId="0" borderId="0" applyFill="0" applyBorder="0" applyAlignment="0" applyProtection="0">
      <alignment horizontal="right"/>
    </xf>
    <xf numFmtId="176" fontId="67" fillId="0" borderId="0" applyNumberFormat="0" applyFill="0" applyBorder="0" applyAlignment="0" applyProtection="0"/>
    <xf numFmtId="176" fontId="68" fillId="0" borderId="27" applyNumberFormat="0" applyFill="0" applyAlignment="0" applyProtection="0"/>
    <xf numFmtId="176" fontId="69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4" applyNumberFormat="0" applyFill="0" applyAlignment="0" applyProtection="0"/>
    <xf numFmtId="0" fontId="74" fillId="0" borderId="5" applyNumberFormat="0" applyFill="0" applyAlignment="0" applyProtection="0"/>
    <xf numFmtId="0" fontId="75" fillId="0" borderId="6" applyNumberFormat="0" applyFill="0" applyAlignment="0" applyProtection="0"/>
    <xf numFmtId="0" fontId="75" fillId="0" borderId="0" applyNumberFormat="0" applyFill="0" applyBorder="0" applyAlignment="0" applyProtection="0"/>
    <xf numFmtId="0" fontId="76" fillId="3" borderId="0" applyNumberFormat="0" applyBorder="0" applyAlignment="0" applyProtection="0"/>
    <xf numFmtId="0" fontId="77" fillId="4" borderId="0" applyNumberFormat="0" applyBorder="0" applyAlignment="0" applyProtection="0"/>
    <xf numFmtId="0" fontId="78" fillId="5" borderId="0" applyNumberFormat="0" applyBorder="0" applyAlignment="0" applyProtection="0"/>
    <xf numFmtId="0" fontId="79" fillId="6" borderId="7" applyNumberFormat="0" applyAlignment="0" applyProtection="0"/>
    <xf numFmtId="0" fontId="80" fillId="7" borderId="8" applyNumberFormat="0" applyAlignment="0" applyProtection="0"/>
    <xf numFmtId="0" fontId="81" fillId="7" borderId="7" applyNumberFormat="0" applyAlignment="0" applyProtection="0"/>
    <xf numFmtId="0" fontId="82" fillId="0" borderId="9" applyNumberFormat="0" applyFill="0" applyAlignment="0" applyProtection="0"/>
    <xf numFmtId="0" fontId="83" fillId="8" borderId="10" applyNumberFormat="0" applyAlignment="0" applyProtection="0"/>
    <xf numFmtId="0" fontId="84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6" fillId="0" borderId="12" applyNumberFormat="0" applyFill="0" applyAlignment="0" applyProtection="0"/>
    <xf numFmtId="0" fontId="87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2" borderId="0" applyNumberFormat="0" applyBorder="0" applyAlignment="0" applyProtection="0"/>
    <xf numFmtId="0" fontId="87" fillId="13" borderId="0" applyNumberFormat="0" applyBorder="0" applyAlignment="0" applyProtection="0"/>
    <xf numFmtId="0" fontId="87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6" borderId="0" applyNumberFormat="0" applyBorder="0" applyAlignment="0" applyProtection="0"/>
    <xf numFmtId="0" fontId="87" fillId="17" borderId="0" applyNumberFormat="0" applyBorder="0" applyAlignment="0" applyProtection="0"/>
    <xf numFmtId="0" fontId="87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0" borderId="0" applyNumberFormat="0" applyBorder="0" applyAlignment="0" applyProtection="0"/>
    <xf numFmtId="0" fontId="87" fillId="21" borderId="0" applyNumberFormat="0" applyBorder="0" applyAlignment="0" applyProtection="0"/>
    <xf numFmtId="0" fontId="87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4" borderId="0" applyNumberFormat="0" applyBorder="0" applyAlignment="0" applyProtection="0"/>
    <xf numFmtId="0" fontId="87" fillId="25" borderId="0" applyNumberFormat="0" applyBorder="0" applyAlignment="0" applyProtection="0"/>
    <xf numFmtId="0" fontId="87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28" borderId="0" applyNumberFormat="0" applyBorder="0" applyAlignment="0" applyProtection="0"/>
    <xf numFmtId="0" fontId="87" fillId="29" borderId="0" applyNumberFormat="0" applyBorder="0" applyAlignment="0" applyProtection="0"/>
    <xf numFmtId="0" fontId="87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32" borderId="0" applyNumberFormat="0" applyBorder="0" applyAlignment="0" applyProtection="0"/>
    <xf numFmtId="0" fontId="87" fillId="33" borderId="0" applyNumberFormat="0" applyBorder="0" applyAlignment="0" applyProtection="0"/>
    <xf numFmtId="0" fontId="88" fillId="0" borderId="0">
      <alignment vertical="top"/>
    </xf>
    <xf numFmtId="0" fontId="32" fillId="9" borderId="11" applyNumberFormat="0" applyFont="0" applyAlignment="0" applyProtection="0"/>
    <xf numFmtId="0" fontId="1" fillId="9" borderId="11" applyNumberFormat="0" applyFont="0" applyAlignment="0" applyProtection="0"/>
    <xf numFmtId="0" fontId="88" fillId="0" borderId="0">
      <alignment vertical="top"/>
    </xf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29" fillId="13" borderId="0" applyNumberFormat="0" applyBorder="0" applyAlignment="0" applyProtection="0"/>
    <xf numFmtId="0" fontId="29" fillId="17" borderId="0" applyNumberFormat="0" applyBorder="0" applyAlignment="0" applyProtection="0"/>
    <xf numFmtId="0" fontId="29" fillId="21" borderId="0" applyNumberFormat="0" applyBorder="0" applyAlignment="0" applyProtection="0"/>
    <xf numFmtId="0" fontId="29" fillId="25" borderId="0" applyNumberFormat="0" applyBorder="0" applyAlignment="0" applyProtection="0"/>
    <xf numFmtId="0" fontId="29" fillId="29" borderId="0" applyNumberFormat="0" applyBorder="0" applyAlignment="0" applyProtection="0"/>
    <xf numFmtId="0" fontId="29" fillId="33" borderId="0" applyNumberFormat="0" applyBorder="0" applyAlignment="0" applyProtection="0"/>
    <xf numFmtId="0" fontId="29" fillId="10" borderId="0" applyNumberFormat="0" applyBorder="0" applyAlignment="0" applyProtection="0"/>
    <xf numFmtId="0" fontId="29" fillId="14" borderId="0" applyNumberFormat="0" applyBorder="0" applyAlignment="0" applyProtection="0"/>
    <xf numFmtId="0" fontId="29" fillId="18" borderId="0" applyNumberFormat="0" applyBorder="0" applyAlignment="0" applyProtection="0"/>
    <xf numFmtId="0" fontId="29" fillId="22" borderId="0" applyNumberFormat="0" applyBorder="0" applyAlignment="0" applyProtection="0"/>
    <xf numFmtId="0" fontId="29" fillId="26" borderId="0" applyNumberFormat="0" applyBorder="0" applyAlignment="0" applyProtection="0"/>
    <xf numFmtId="0" fontId="29" fillId="30" borderId="0" applyNumberFormat="0" applyBorder="0" applyAlignment="0" applyProtection="0"/>
    <xf numFmtId="0" fontId="19" fillId="4" borderId="0" applyNumberFormat="0" applyBorder="0" applyAlignment="0" applyProtection="0"/>
    <xf numFmtId="0" fontId="23" fillId="7" borderId="7" applyNumberFormat="0" applyAlignment="0" applyProtection="0"/>
    <xf numFmtId="0" fontId="25" fillId="8" borderId="10" applyNumberFormat="0" applyAlignment="0" applyProtection="0"/>
    <xf numFmtId="0" fontId="27" fillId="0" borderId="0" applyNumberFormat="0" applyFill="0" applyBorder="0" applyAlignment="0" applyProtection="0"/>
    <xf numFmtId="0" fontId="18" fillId="3" borderId="0" applyNumberFormat="0" applyBorder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7" fillId="0" borderId="6" applyNumberFormat="0" applyFill="0" applyAlignment="0" applyProtection="0"/>
    <xf numFmtId="0" fontId="17" fillId="0" borderId="0" applyNumberFormat="0" applyFill="0" applyBorder="0" applyAlignment="0" applyProtection="0"/>
    <xf numFmtId="0" fontId="21" fillId="6" borderId="7" applyNumberFormat="0" applyAlignment="0" applyProtection="0"/>
    <xf numFmtId="0" fontId="24" fillId="0" borderId="9" applyNumberFormat="0" applyFill="0" applyAlignment="0" applyProtection="0"/>
    <xf numFmtId="0" fontId="20" fillId="5" borderId="0" applyNumberFormat="0" applyBorder="0" applyAlignment="0" applyProtection="0"/>
    <xf numFmtId="0" fontId="22" fillId="7" borderId="8" applyNumberFormat="0" applyAlignment="0" applyProtection="0"/>
    <xf numFmtId="0" fontId="14" fillId="0" borderId="0" applyNumberFormat="0" applyFill="0" applyBorder="0" applyAlignment="0" applyProtection="0"/>
    <xf numFmtId="0" fontId="28" fillId="0" borderId="12" applyNumberFormat="0" applyFill="0" applyAlignment="0" applyProtection="0"/>
    <xf numFmtId="0" fontId="26" fillId="0" borderId="0" applyNumberFormat="0" applyFill="0" applyBorder="0" applyAlignment="0" applyProtection="0"/>
    <xf numFmtId="171" fontId="70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70" fillId="0" borderId="0"/>
    <xf numFmtId="171" fontId="2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2" fillId="0" borderId="0"/>
    <xf numFmtId="0" fontId="90" fillId="0" borderId="0" applyFont="0" applyFill="0" applyBorder="0" applyAlignment="0" applyProtection="0"/>
    <xf numFmtId="178" fontId="2" fillId="0" borderId="0" applyFont="0" applyFill="0" applyBorder="0" applyAlignment="0" applyProtection="0"/>
    <xf numFmtId="40" fontId="91" fillId="0" borderId="0" applyFont="0" applyFill="0" applyBorder="0" applyAlignment="0" applyProtection="0"/>
    <xf numFmtId="38" fontId="91" fillId="0" borderId="0" applyFont="0" applyFill="0" applyBorder="0" applyAlignment="0" applyProtection="0"/>
    <xf numFmtId="41" fontId="92" fillId="0" borderId="0" applyFont="0" applyFill="0" applyBorder="0" applyAlignment="0" applyProtection="0"/>
    <xf numFmtId="9" fontId="93" fillId="0" borderId="0" applyFont="0" applyFill="0" applyBorder="0" applyAlignment="0" applyProtection="0"/>
    <xf numFmtId="167" fontId="94" fillId="0" borderId="0" applyFont="0" applyFill="0" applyBorder="0" applyAlignment="0" applyProtection="0"/>
    <xf numFmtId="0" fontId="4" fillId="0" borderId="0">
      <alignment vertical="center"/>
    </xf>
    <xf numFmtId="0" fontId="40" fillId="0" borderId="0">
      <alignment vertical="top"/>
    </xf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35" fillId="0" borderId="0"/>
    <xf numFmtId="0" fontId="89" fillId="0" borderId="0"/>
    <xf numFmtId="0" fontId="2" fillId="0" borderId="0" applyFont="0" applyFill="0" applyBorder="0" applyAlignment="0" applyProtection="0"/>
    <xf numFmtId="0" fontId="96" fillId="0" borderId="0" applyFont="0" applyFill="0" applyBorder="0" applyAlignment="0" applyProtection="0"/>
    <xf numFmtId="179" fontId="97" fillId="0" borderId="0" applyFont="0" applyFill="0" applyBorder="0" applyAlignment="0" applyProtection="0"/>
    <xf numFmtId="180" fontId="2" fillId="0" borderId="0" applyFont="0" applyFill="0" applyBorder="0" applyAlignment="0" applyProtection="0"/>
    <xf numFmtId="0" fontId="96" fillId="0" borderId="0" applyFont="0" applyFill="0" applyBorder="0" applyAlignment="0" applyProtection="0"/>
    <xf numFmtId="181" fontId="97" fillId="0" borderId="0" applyFont="0" applyFill="0" applyBorder="0" applyAlignment="0" applyProtection="0"/>
    <xf numFmtId="0" fontId="44" fillId="0" borderId="0">
      <alignment horizontal="center" wrapText="1"/>
      <protection locked="0"/>
    </xf>
    <xf numFmtId="0" fontId="2" fillId="0" borderId="0" applyFont="0" applyFill="0" applyBorder="0" applyAlignment="0" applyProtection="0"/>
    <xf numFmtId="0" fontId="96" fillId="0" borderId="0" applyFont="0" applyFill="0" applyBorder="0" applyAlignment="0" applyProtection="0"/>
    <xf numFmtId="182" fontId="97" fillId="0" borderId="0" applyFont="0" applyFill="0" applyBorder="0" applyAlignment="0" applyProtection="0"/>
    <xf numFmtId="183" fontId="2" fillId="0" borderId="0" applyFont="0" applyFill="0" applyBorder="0" applyAlignment="0" applyProtection="0"/>
    <xf numFmtId="0" fontId="96" fillId="0" borderId="0" applyFont="0" applyFill="0" applyBorder="0" applyAlignment="0" applyProtection="0"/>
    <xf numFmtId="184" fontId="97" fillId="0" borderId="0" applyFont="0" applyFill="0" applyBorder="0" applyAlignment="0" applyProtection="0"/>
    <xf numFmtId="0" fontId="96" fillId="0" borderId="0"/>
    <xf numFmtId="0" fontId="98" fillId="0" borderId="0"/>
    <xf numFmtId="0" fontId="96" fillId="0" borderId="0"/>
    <xf numFmtId="37" fontId="99" fillId="0" borderId="0"/>
    <xf numFmtId="185" fontId="2" fillId="0" borderId="0" applyFill="0" applyBorder="0" applyAlignment="0"/>
    <xf numFmtId="0" fontId="100" fillId="0" borderId="0"/>
    <xf numFmtId="1" fontId="101" fillId="0" borderId="3" applyBorder="0"/>
    <xf numFmtId="171" fontId="1" fillId="0" borderId="0" applyFont="0" applyFill="0" applyBorder="0" applyAlignment="0" applyProtection="0"/>
    <xf numFmtId="170" fontId="70" fillId="0" borderId="0" applyFont="0" applyFill="0" applyBorder="0" applyAlignment="0" applyProtection="0"/>
    <xf numFmtId="170" fontId="70" fillId="0" borderId="0" applyFont="0" applyFill="0" applyBorder="0" applyAlignment="0" applyProtection="0"/>
    <xf numFmtId="171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86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" fillId="0" borderId="0" applyFont="0" applyFill="0" applyBorder="0" applyAlignment="0" applyProtection="0"/>
    <xf numFmtId="186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2" fillId="0" borderId="0" applyFont="0" applyFill="0" applyBorder="0" applyAlignment="0" applyProtection="0"/>
    <xf numFmtId="178" fontId="2" fillId="0" borderId="0" quotePrefix="1" applyFont="0" applyFill="0" applyBorder="0" applyAlignment="0">
      <protection locked="0"/>
    </xf>
    <xf numFmtId="187" fontId="35" fillId="0" borderId="0"/>
    <xf numFmtId="188" fontId="102" fillId="0" borderId="0"/>
    <xf numFmtId="3" fontId="2" fillId="0" borderId="0" applyFont="0" applyFill="0" applyBorder="0" applyAlignment="0" applyProtection="0"/>
    <xf numFmtId="0" fontId="103" fillId="0" borderId="0" applyNumberFormat="0" applyAlignment="0">
      <alignment horizontal="left"/>
    </xf>
    <xf numFmtId="0" fontId="104" fillId="0" borderId="0" applyNumberFormat="0" applyAlignment="0"/>
    <xf numFmtId="189" fontId="105" fillId="0" borderId="0" applyFont="0" applyFill="0" applyBorder="0" applyAlignment="0" applyProtection="0"/>
    <xf numFmtId="0" fontId="2" fillId="0" borderId="0"/>
    <xf numFmtId="172" fontId="70" fillId="0" borderId="0" applyFont="0" applyFill="0" applyBorder="0" applyAlignment="0" applyProtection="0"/>
    <xf numFmtId="190" fontId="70" fillId="0" borderId="0" applyFont="0" applyFill="0" applyBorder="0" applyAlignment="0" applyProtection="0"/>
    <xf numFmtId="190" fontId="70" fillId="0" borderId="0" applyFont="0" applyFill="0" applyBorder="0" applyAlignment="0" applyProtection="0"/>
    <xf numFmtId="191" fontId="2" fillId="0" borderId="0" applyFont="0" applyFill="0" applyBorder="0" applyAlignment="0" applyProtection="0"/>
    <xf numFmtId="192" fontId="2" fillId="0" borderId="0"/>
    <xf numFmtId="0" fontId="2" fillId="0" borderId="0" applyFont="0" applyFill="0" applyBorder="0" applyAlignment="0" applyProtection="0"/>
    <xf numFmtId="193" fontId="2" fillId="0" borderId="0" applyFont="0" applyFill="0" applyBorder="0" applyAlignment="0" applyProtection="0"/>
    <xf numFmtId="194" fontId="2" fillId="0" borderId="0" applyFont="0" applyFill="0" applyBorder="0" applyAlignment="0" applyProtection="0"/>
    <xf numFmtId="195" fontId="2" fillId="0" borderId="0"/>
    <xf numFmtId="0" fontId="106" fillId="0" borderId="0" applyNumberFormat="0" applyAlignment="0">
      <alignment horizontal="left"/>
    </xf>
    <xf numFmtId="196" fontId="89" fillId="0" borderId="0" applyFont="0" applyFill="0" applyBorder="0" applyAlignment="0" applyProtection="0"/>
    <xf numFmtId="2" fontId="2" fillId="0" borderId="0" applyFont="0" applyFill="0" applyBorder="0" applyAlignment="0" applyProtection="0"/>
    <xf numFmtId="197" fontId="89" fillId="0" borderId="31" applyFont="0" applyFill="0" applyBorder="0" applyProtection="0"/>
    <xf numFmtId="38" fontId="107" fillId="2" borderId="0" applyNumberFormat="0" applyBorder="0" applyAlignment="0" applyProtection="0"/>
    <xf numFmtId="0" fontId="108" fillId="0" borderId="0">
      <alignment horizontal="left"/>
    </xf>
    <xf numFmtId="0" fontId="109" fillId="0" borderId="32" applyNumberFormat="0" applyAlignment="0" applyProtection="0">
      <alignment horizontal="left" vertical="center"/>
    </xf>
    <xf numFmtId="0" fontId="109" fillId="0" borderId="24">
      <alignment horizontal="left" vertical="center"/>
    </xf>
    <xf numFmtId="14" fontId="33" fillId="38" borderId="33">
      <alignment horizontal="center" vertical="center" wrapText="1"/>
    </xf>
    <xf numFmtId="198" fontId="110" fillId="0" borderId="0">
      <protection locked="0"/>
    </xf>
    <xf numFmtId="198" fontId="110" fillId="0" borderId="0">
      <protection locked="0"/>
    </xf>
    <xf numFmtId="10" fontId="107" fillId="54" borderId="2" applyNumberFormat="0" applyBorder="0" applyAlignment="0" applyProtection="0"/>
    <xf numFmtId="185" fontId="111" fillId="57" borderId="0"/>
    <xf numFmtId="185" fontId="111" fillId="58" borderId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12" fillId="0" borderId="33"/>
    <xf numFmtId="199" fontId="113" fillId="0" borderId="34"/>
    <xf numFmtId="200" fontId="2" fillId="0" borderId="0" applyFont="0" applyFill="0" applyBorder="0" applyAlignment="0" applyProtection="0"/>
    <xf numFmtId="201" fontId="2" fillId="0" borderId="0" applyFont="0" applyFill="0" applyBorder="0" applyAlignment="0" applyProtection="0"/>
    <xf numFmtId="202" fontId="37" fillId="0" borderId="0" applyFont="0" applyFill="0" applyBorder="0" applyAlignment="0" applyProtection="0"/>
    <xf numFmtId="203" fontId="37" fillId="0" borderId="0" applyFont="0" applyFill="0" applyBorder="0" applyAlignment="0" applyProtection="0"/>
    <xf numFmtId="0" fontId="114" fillId="0" borderId="0" applyNumberFormat="0" applyFont="0" applyFill="0" applyAlignment="0"/>
    <xf numFmtId="0" fontId="105" fillId="0" borderId="2"/>
    <xf numFmtId="0" fontId="35" fillId="0" borderId="0"/>
    <xf numFmtId="37" fontId="115" fillId="0" borderId="0"/>
    <xf numFmtId="0" fontId="116" fillId="0" borderId="2" applyNumberFormat="0" applyFont="0" applyFill="0" applyBorder="0" applyAlignment="0">
      <alignment horizontal="center"/>
    </xf>
    <xf numFmtId="204" fontId="1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205" fontId="37" fillId="0" borderId="0" applyFont="0" applyFill="0" applyBorder="0" applyAlignment="0" applyProtection="0"/>
    <xf numFmtId="190" fontId="37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35" fillId="0" borderId="0"/>
    <xf numFmtId="14" fontId="44" fillId="0" borderId="0">
      <alignment horizontal="center" wrapText="1"/>
      <protection locked="0"/>
    </xf>
    <xf numFmtId="206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18" fillId="0" borderId="35" applyNumberFormat="0" applyBorder="0"/>
    <xf numFmtId="166" fontId="119" fillId="0" borderId="0"/>
    <xf numFmtId="0" fontId="118" fillId="0" borderId="0" applyNumberFormat="0" applyFont="0" applyFill="0" applyBorder="0" applyAlignment="0" applyProtection="0">
      <alignment horizontal="left"/>
    </xf>
    <xf numFmtId="207" fontId="2" fillId="0" borderId="0" applyNumberFormat="0" applyFill="0" applyBorder="0" applyAlignment="0" applyProtection="0">
      <alignment horizontal="left"/>
    </xf>
    <xf numFmtId="208" fontId="120" fillId="0" borderId="0" applyFont="0" applyFill="0" applyBorder="0" applyAlignment="0" applyProtection="0"/>
    <xf numFmtId="0" fontId="118" fillId="0" borderId="0" applyFont="0" applyFill="0" applyBorder="0" applyAlignment="0" applyProtection="0"/>
    <xf numFmtId="209" fontId="105" fillId="0" borderId="0" applyFont="0" applyFill="0" applyBorder="0" applyAlignment="0" applyProtection="0"/>
    <xf numFmtId="0" fontId="112" fillId="0" borderId="0"/>
    <xf numFmtId="40" fontId="121" fillId="0" borderId="0" applyBorder="0">
      <alignment horizontal="right"/>
    </xf>
    <xf numFmtId="210" fontId="105" fillId="0" borderId="29">
      <alignment horizontal="right" vertical="center"/>
    </xf>
    <xf numFmtId="211" fontId="105" fillId="0" borderId="29">
      <alignment horizontal="center"/>
    </xf>
    <xf numFmtId="3" fontId="122" fillId="0" borderId="36" applyNumberFormat="0" applyBorder="0" applyAlignment="0"/>
    <xf numFmtId="0" fontId="123" fillId="0" borderId="0" applyFill="0" applyBorder="0" applyProtection="0">
      <alignment horizontal="left" vertical="top"/>
    </xf>
    <xf numFmtId="202" fontId="105" fillId="0" borderId="0"/>
    <xf numFmtId="212" fontId="105" fillId="0" borderId="2"/>
    <xf numFmtId="0" fontId="124" fillId="59" borderId="2">
      <alignment horizontal="left" vertical="center"/>
    </xf>
    <xf numFmtId="166" fontId="125" fillId="0" borderId="28">
      <alignment horizontal="left" vertical="top"/>
    </xf>
    <xf numFmtId="166" fontId="95" fillId="0" borderId="30">
      <alignment horizontal="left" vertical="top"/>
    </xf>
    <xf numFmtId="0" fontId="126" fillId="0" borderId="30">
      <alignment horizontal="left" vertical="center"/>
    </xf>
    <xf numFmtId="213" fontId="2" fillId="0" borderId="0" applyFont="0" applyFill="0" applyBorder="0" applyAlignment="0" applyProtection="0"/>
    <xf numFmtId="214" fontId="2" fillId="0" borderId="0" applyFont="0" applyFill="0" applyBorder="0" applyAlignment="0" applyProtection="0"/>
    <xf numFmtId="0" fontId="127" fillId="0" borderId="0">
      <alignment vertical="center"/>
    </xf>
    <xf numFmtId="168" fontId="128" fillId="0" borderId="0" applyFont="0" applyFill="0" applyBorder="0" applyAlignment="0" applyProtection="0"/>
    <xf numFmtId="169" fontId="128" fillId="0" borderId="0" applyFont="0" applyFill="0" applyBorder="0" applyAlignment="0" applyProtection="0"/>
    <xf numFmtId="0" fontId="128" fillId="0" borderId="0"/>
    <xf numFmtId="0" fontId="129" fillId="0" borderId="0" applyFont="0" applyFill="0" applyBorder="0" applyAlignment="0" applyProtection="0"/>
    <xf numFmtId="0" fontId="129" fillId="0" borderId="0" applyFont="0" applyFill="0" applyBorder="0" applyAlignment="0" applyProtection="0"/>
    <xf numFmtId="0" fontId="4" fillId="0" borderId="0">
      <alignment vertical="center"/>
    </xf>
    <xf numFmtId="40" fontId="130" fillId="0" borderId="0" applyFont="0" applyFill="0" applyBorder="0" applyAlignment="0" applyProtection="0"/>
    <xf numFmtId="38" fontId="130" fillId="0" borderId="0" applyFont="0" applyFill="0" applyBorder="0" applyAlignment="0" applyProtection="0"/>
    <xf numFmtId="0" fontId="130" fillId="0" borderId="0" applyFont="0" applyFill="0" applyBorder="0" applyAlignment="0" applyProtection="0"/>
    <xf numFmtId="0" fontId="130" fillId="0" borderId="0" applyFont="0" applyFill="0" applyBorder="0" applyAlignment="0" applyProtection="0"/>
    <xf numFmtId="9" fontId="131" fillId="0" borderId="0" applyBorder="0" applyAlignment="0" applyProtection="0"/>
    <xf numFmtId="0" fontId="132" fillId="0" borderId="0"/>
    <xf numFmtId="0" fontId="133" fillId="0" borderId="0" applyFont="0" applyFill="0" applyBorder="0" applyAlignment="0" applyProtection="0"/>
    <xf numFmtId="0" fontId="133" fillId="0" borderId="0" applyFont="0" applyFill="0" applyBorder="0" applyAlignment="0" applyProtection="0"/>
    <xf numFmtId="168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0" fontId="134" fillId="0" borderId="0"/>
    <xf numFmtId="0" fontId="114" fillId="0" borderId="0"/>
    <xf numFmtId="41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215" fontId="2" fillId="0" borderId="0" applyFont="0" applyFill="0" applyBorder="0" applyAlignment="0" applyProtection="0"/>
    <xf numFmtId="216" fontId="2" fillId="0" borderId="0" applyFont="0" applyFill="0" applyBorder="0" applyAlignment="0" applyProtection="0"/>
    <xf numFmtId="0" fontId="135" fillId="0" borderId="0"/>
    <xf numFmtId="200" fontId="92" fillId="0" borderId="0" applyFont="0" applyFill="0" applyBorder="0" applyAlignment="0" applyProtection="0"/>
    <xf numFmtId="217" fontId="94" fillId="0" borderId="0" applyFont="0" applyFill="0" applyBorder="0" applyAlignment="0" applyProtection="0"/>
    <xf numFmtId="201" fontId="92" fillId="0" borderId="0" applyFont="0" applyFill="0" applyBorder="0" applyAlignment="0" applyProtection="0"/>
    <xf numFmtId="169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88" fillId="0" borderId="0">
      <alignment vertical="top"/>
    </xf>
    <xf numFmtId="0" fontId="21" fillId="6" borderId="7" applyNumberFormat="0" applyAlignment="0" applyProtection="0"/>
    <xf numFmtId="0" fontId="88" fillId="0" borderId="0">
      <alignment vertical="top"/>
    </xf>
    <xf numFmtId="0" fontId="31" fillId="11" borderId="0" applyNumberFormat="0" applyBorder="0" applyAlignment="0" applyProtection="0"/>
    <xf numFmtId="0" fontId="31" fillId="15" borderId="0" applyNumberFormat="0" applyBorder="0" applyAlignment="0" applyProtection="0"/>
    <xf numFmtId="0" fontId="31" fillId="19" borderId="0" applyNumberFormat="0" applyBorder="0" applyAlignment="0" applyProtection="0"/>
    <xf numFmtId="0" fontId="31" fillId="23" borderId="0" applyNumberFormat="0" applyBorder="0" applyAlignment="0" applyProtection="0"/>
    <xf numFmtId="0" fontId="31" fillId="27" borderId="0" applyNumberFormat="0" applyBorder="0" applyAlignment="0" applyProtection="0"/>
    <xf numFmtId="0" fontId="31" fillId="31" borderId="0" applyNumberFormat="0" applyBorder="0" applyAlignment="0" applyProtection="0"/>
    <xf numFmtId="0" fontId="31" fillId="12" borderId="0" applyNumberFormat="0" applyBorder="0" applyAlignment="0" applyProtection="0"/>
    <xf numFmtId="0" fontId="31" fillId="16" borderId="0" applyNumberFormat="0" applyBorder="0" applyAlignment="0" applyProtection="0"/>
    <xf numFmtId="0" fontId="31" fillId="20" borderId="0" applyNumberFormat="0" applyBorder="0" applyAlignment="0" applyProtection="0"/>
    <xf numFmtId="0" fontId="31" fillId="24" borderId="0" applyNumberFormat="0" applyBorder="0" applyAlignment="0" applyProtection="0"/>
    <xf numFmtId="0" fontId="31" fillId="28" borderId="0" applyNumberFormat="0" applyBorder="0" applyAlignment="0" applyProtection="0"/>
    <xf numFmtId="0" fontId="31" fillId="32" borderId="0" applyNumberFormat="0" applyBorder="0" applyAlignment="0" applyProtection="0"/>
    <xf numFmtId="0" fontId="151" fillId="13" borderId="0" applyNumberFormat="0" applyBorder="0" applyAlignment="0" applyProtection="0"/>
    <xf numFmtId="0" fontId="151" fillId="17" borderId="0" applyNumberFormat="0" applyBorder="0" applyAlignment="0" applyProtection="0"/>
    <xf numFmtId="0" fontId="151" fillId="21" borderId="0" applyNumberFormat="0" applyBorder="0" applyAlignment="0" applyProtection="0"/>
    <xf numFmtId="0" fontId="151" fillId="25" borderId="0" applyNumberFormat="0" applyBorder="0" applyAlignment="0" applyProtection="0"/>
    <xf numFmtId="0" fontId="151" fillId="29" borderId="0" applyNumberFormat="0" applyBorder="0" applyAlignment="0" applyProtection="0"/>
    <xf numFmtId="0" fontId="151" fillId="33" borderId="0" applyNumberFormat="0" applyBorder="0" applyAlignment="0" applyProtection="0"/>
    <xf numFmtId="0" fontId="151" fillId="10" borderId="0" applyNumberFormat="0" applyBorder="0" applyAlignment="0" applyProtection="0"/>
    <xf numFmtId="0" fontId="151" fillId="14" borderId="0" applyNumberFormat="0" applyBorder="0" applyAlignment="0" applyProtection="0"/>
    <xf numFmtId="0" fontId="151" fillId="18" borderId="0" applyNumberFormat="0" applyBorder="0" applyAlignment="0" applyProtection="0"/>
    <xf numFmtId="0" fontId="151" fillId="22" borderId="0" applyNumberFormat="0" applyBorder="0" applyAlignment="0" applyProtection="0"/>
    <xf numFmtId="0" fontId="151" fillId="26" borderId="0" applyNumberFormat="0" applyBorder="0" applyAlignment="0" applyProtection="0"/>
    <xf numFmtId="0" fontId="151" fillId="30" borderId="0" applyNumberFormat="0" applyBorder="0" applyAlignment="0" applyProtection="0"/>
    <xf numFmtId="0" fontId="141" fillId="4" borderId="0" applyNumberFormat="0" applyBorder="0" applyAlignment="0" applyProtection="0"/>
    <xf numFmtId="0" fontId="145" fillId="7" borderId="7" applyNumberFormat="0" applyAlignment="0" applyProtection="0"/>
    <xf numFmtId="0" fontId="147" fillId="8" borderId="10" applyNumberFormat="0" applyAlignment="0" applyProtection="0"/>
    <xf numFmtId="43" fontId="31" fillId="0" borderId="0" applyFont="0" applyFill="0" applyBorder="0" applyAlignment="0" applyProtection="0"/>
    <xf numFmtId="0" fontId="149" fillId="0" borderId="0" applyNumberFormat="0" applyFill="0" applyBorder="0" applyAlignment="0" applyProtection="0"/>
    <xf numFmtId="0" fontId="140" fillId="3" borderId="0" applyNumberFormat="0" applyBorder="0" applyAlignment="0" applyProtection="0"/>
    <xf numFmtId="0" fontId="137" fillId="0" borderId="4" applyNumberFormat="0" applyFill="0" applyAlignment="0" applyProtection="0"/>
    <xf numFmtId="0" fontId="138" fillId="0" borderId="5" applyNumberFormat="0" applyFill="0" applyAlignment="0" applyProtection="0"/>
    <xf numFmtId="0" fontId="139" fillId="0" borderId="6" applyNumberFormat="0" applyFill="0" applyAlignment="0" applyProtection="0"/>
    <xf numFmtId="0" fontId="139" fillId="0" borderId="0" applyNumberFormat="0" applyFill="0" applyBorder="0" applyAlignment="0" applyProtection="0"/>
    <xf numFmtId="0" fontId="143" fillId="6" borderId="7" applyNumberFormat="0" applyAlignment="0" applyProtection="0"/>
    <xf numFmtId="0" fontId="146" fillId="0" borderId="9" applyNumberFormat="0" applyFill="0" applyAlignment="0" applyProtection="0"/>
    <xf numFmtId="0" fontId="142" fillId="5" borderId="0" applyNumberFormat="0" applyBorder="0" applyAlignment="0" applyProtection="0"/>
    <xf numFmtId="0" fontId="31" fillId="9" borderId="11" applyNumberFormat="0" applyFont="0" applyAlignment="0" applyProtection="0"/>
    <xf numFmtId="0" fontId="144" fillId="7" borderId="8" applyNumberFormat="0" applyAlignment="0" applyProtection="0"/>
    <xf numFmtId="0" fontId="136" fillId="0" borderId="0" applyNumberFormat="0" applyFill="0" applyBorder="0" applyAlignment="0" applyProtection="0"/>
    <xf numFmtId="0" fontId="150" fillId="0" borderId="12" applyNumberFormat="0" applyFill="0" applyAlignment="0" applyProtection="0"/>
    <xf numFmtId="0" fontId="148" fillId="0" borderId="0" applyNumberForma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79" fillId="6" borderId="7" applyNumberFormat="0" applyAlignment="0" applyProtection="0"/>
    <xf numFmtId="0" fontId="79" fillId="6" borderId="7" applyNumberFormat="0" applyAlignment="0" applyProtection="0"/>
    <xf numFmtId="9" fontId="1" fillId="0" borderId="0" applyFont="0" applyFill="0" applyBorder="0" applyAlignment="0" applyProtection="0"/>
    <xf numFmtId="0" fontId="1" fillId="0" borderId="0"/>
  </cellStyleXfs>
  <cellXfs count="44">
    <xf numFmtId="0" fontId="0" fillId="0" borderId="0" xfId="0"/>
    <xf numFmtId="0" fontId="4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6" fillId="0" borderId="1" xfId="0" applyFont="1" applyBorder="1" applyAlignment="1">
      <alignment horizontal="center" vertical="justify"/>
    </xf>
    <xf numFmtId="0" fontId="7" fillId="0" borderId="1" xfId="0" applyFont="1" applyBorder="1" applyAlignment="1">
      <alignment horizontal="left"/>
    </xf>
    <xf numFmtId="0" fontId="8" fillId="0" borderId="0" xfId="0" applyFont="1" applyAlignment="1">
      <alignment horizontal="left"/>
    </xf>
    <xf numFmtId="0" fontId="11" fillId="2" borderId="1" xfId="0" applyFont="1" applyFill="1" applyBorder="1" applyAlignment="1">
      <alignment horizontal="center"/>
    </xf>
    <xf numFmtId="0" fontId="12" fillId="0" borderId="1" xfId="0" applyFont="1" applyBorder="1" applyAlignment="1">
      <alignment horizontal="left"/>
    </xf>
    <xf numFmtId="14" fontId="4" fillId="0" borderId="0" xfId="0" applyNumberFormat="1" applyFont="1" applyAlignment="1">
      <alignment horizontal="left"/>
    </xf>
    <xf numFmtId="165" fontId="7" fillId="0" borderId="1" xfId="1" applyFont="1" applyBorder="1" applyAlignment="1">
      <alignment horizontal="left"/>
    </xf>
    <xf numFmtId="170" fontId="7" fillId="0" borderId="1" xfId="1" applyNumberFormat="1" applyFont="1" applyBorder="1" applyAlignment="1">
      <alignment horizontal="left"/>
    </xf>
    <xf numFmtId="165" fontId="7" fillId="0" borderId="1" xfId="1" applyFont="1" applyBorder="1" applyAlignment="1">
      <alignment horizontal="right"/>
    </xf>
    <xf numFmtId="10" fontId="7" fillId="0" borderId="1" xfId="2" applyNumberFormat="1" applyFont="1" applyBorder="1" applyAlignment="1">
      <alignment horizontal="right"/>
    </xf>
    <xf numFmtId="0" fontId="7" fillId="0" borderId="1" xfId="0" applyFont="1" applyBorder="1" applyAlignment="1">
      <alignment horizontal="left" wrapText="1"/>
    </xf>
    <xf numFmtId="165" fontId="12" fillId="0" borderId="1" xfId="1" applyFont="1" applyBorder="1" applyAlignment="1">
      <alignment horizontal="right"/>
    </xf>
    <xf numFmtId="0" fontId="12" fillId="0" borderId="1" xfId="0" applyFont="1" applyBorder="1" applyAlignment="1">
      <alignment horizontal="left" wrapText="1"/>
    </xf>
    <xf numFmtId="170" fontId="0" fillId="0" borderId="0" xfId="0" applyNumberFormat="1"/>
    <xf numFmtId="165" fontId="0" fillId="0" borderId="0" xfId="1" applyFont="1"/>
    <xf numFmtId="165" fontId="5" fillId="0" borderId="1" xfId="1" applyFont="1" applyBorder="1" applyAlignment="1">
      <alignment horizontal="right"/>
    </xf>
    <xf numFmtId="170" fontId="4" fillId="0" borderId="1" xfId="1" applyNumberFormat="1" applyFont="1" applyFill="1" applyBorder="1" applyAlignment="1">
      <alignment horizontal="right"/>
    </xf>
    <xf numFmtId="165" fontId="4" fillId="0" borderId="1" xfId="1" applyFont="1" applyFill="1" applyBorder="1" applyAlignment="1">
      <alignment horizontal="right"/>
    </xf>
    <xf numFmtId="165" fontId="5" fillId="0" borderId="1" xfId="1" applyFont="1" applyFill="1" applyBorder="1" applyAlignment="1">
      <alignment horizontal="right"/>
    </xf>
    <xf numFmtId="170" fontId="7" fillId="0" borderId="1" xfId="1" applyNumberFormat="1" applyFont="1" applyFill="1" applyBorder="1" applyAlignment="1">
      <alignment horizontal="right"/>
    </xf>
    <xf numFmtId="165" fontId="7" fillId="0" borderId="1" xfId="1" applyFont="1" applyFill="1" applyBorder="1" applyAlignment="1">
      <alignment horizontal="right"/>
    </xf>
    <xf numFmtId="165" fontId="12" fillId="0" borderId="1" xfId="1" applyFont="1" applyFill="1" applyBorder="1" applyAlignment="1">
      <alignment horizontal="right"/>
    </xf>
    <xf numFmtId="0" fontId="12" fillId="0" borderId="1" xfId="0" applyFont="1" applyFill="1" applyBorder="1" applyAlignment="1">
      <alignment horizontal="left"/>
    </xf>
    <xf numFmtId="0" fontId="5" fillId="0" borderId="1" xfId="0" applyFont="1" applyFill="1" applyBorder="1" applyAlignment="1">
      <alignment horizontal="left"/>
    </xf>
    <xf numFmtId="165" fontId="4" fillId="0" borderId="1" xfId="1" applyFont="1" applyFill="1" applyBorder="1" applyAlignment="1">
      <alignment horizontal="left"/>
    </xf>
    <xf numFmtId="10" fontId="7" fillId="0" borderId="1" xfId="2" applyNumberFormat="1" applyFont="1" applyFill="1" applyBorder="1" applyAlignment="1">
      <alignment horizontal="right"/>
    </xf>
    <xf numFmtId="10" fontId="4" fillId="0" borderId="1" xfId="2" applyNumberFormat="1" applyFont="1" applyFill="1" applyBorder="1" applyAlignment="1">
      <alignment horizontal="right"/>
    </xf>
    <xf numFmtId="0" fontId="5" fillId="2" borderId="1" xfId="0" applyFont="1" applyFill="1" applyBorder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177" fontId="4" fillId="0" borderId="2" xfId="69" applyNumberFormat="1" applyFont="1" applyFill="1" applyBorder="1" applyAlignment="1">
      <alignment horizontal="right"/>
    </xf>
    <xf numFmtId="43" fontId="4" fillId="0" borderId="3" xfId="69" applyNumberFormat="1" applyFont="1" applyFill="1" applyBorder="1" applyAlignment="1">
      <alignment horizontal="right"/>
    </xf>
    <xf numFmtId="177" fontId="0" fillId="0" borderId="0" xfId="0" applyNumberFormat="1"/>
    <xf numFmtId="164" fontId="4" fillId="0" borderId="2" xfId="1" applyNumberFormat="1" applyFont="1" applyFill="1" applyBorder="1" applyAlignment="1">
      <alignment horizontal="right"/>
    </xf>
    <xf numFmtId="164" fontId="4" fillId="0" borderId="1" xfId="1" applyNumberFormat="1" applyFont="1" applyFill="1" applyBorder="1" applyAlignment="1">
      <alignment horizontal="left"/>
    </xf>
    <xf numFmtId="170" fontId="152" fillId="0" borderId="1" xfId="1" applyNumberFormat="1" applyFont="1" applyFill="1" applyBorder="1" applyAlignment="1">
      <alignment horizontal="right"/>
    </xf>
    <xf numFmtId="165" fontId="152" fillId="0" borderId="1" xfId="1" applyFont="1" applyFill="1" applyBorder="1" applyAlignment="1">
      <alignment horizontal="right"/>
    </xf>
    <xf numFmtId="0" fontId="3" fillId="0" borderId="0" xfId="0" applyFont="1" applyAlignment="1">
      <alignment horizontal="center" vertical="justify"/>
    </xf>
    <xf numFmtId="0" fontId="9" fillId="0" borderId="0" xfId="0" applyFont="1" applyAlignment="1">
      <alignment horizontal="center" vertical="justify"/>
    </xf>
    <xf numFmtId="0" fontId="10" fillId="0" borderId="0" xfId="0" applyFont="1" applyAlignment="1">
      <alignment horizontal="center" vertical="justify"/>
    </xf>
    <xf numFmtId="0" fontId="4" fillId="0" borderId="0" xfId="0" applyFont="1" applyAlignment="1">
      <alignment horizontal="left"/>
    </xf>
  </cellXfs>
  <cellStyles count="703">
    <cellStyle name=" 1" xfId="5"/>
    <cellStyle name=" 1 2" xfId="6"/>
    <cellStyle name=" 1 3" xfId="7"/>
    <cellStyle name="." xfId="8"/>
    <cellStyle name="??" xfId="466"/>
    <cellStyle name="?? [0.00]_ Att. 1- Cover" xfId="467"/>
    <cellStyle name="?? [0]" xfId="468"/>
    <cellStyle name="???? [0.00]_PRODUCT DETAIL Q1" xfId="469"/>
    <cellStyle name="????_PRODUCT DETAIL Q1" xfId="470"/>
    <cellStyle name="???[0]_00Q3902REV.1" xfId="471"/>
    <cellStyle name="???_???" xfId="472"/>
    <cellStyle name="??[0]_BRE" xfId="473"/>
    <cellStyle name="??_ Att. 1- Cover" xfId="474"/>
    <cellStyle name="_bang CDKT (Cuong)" xfId="475"/>
    <cellStyle name="_Book1" xfId="476"/>
    <cellStyle name="_ÿÿÿÿÿ" xfId="477"/>
    <cellStyle name="W_MARINE" xfId="478"/>
    <cellStyle name="20" xfId="479"/>
    <cellStyle name="20% - Accent1 2" xfId="9"/>
    <cellStyle name="20% - Accent1 3" xfId="421"/>
    <cellStyle name="20% - Accent1 4" xfId="655"/>
    <cellStyle name="20% - Accent1 5" xfId="394"/>
    <cellStyle name="20% - Accent2 2" xfId="10"/>
    <cellStyle name="20% - Accent2 3" xfId="422"/>
    <cellStyle name="20% - Accent2 4" xfId="656"/>
    <cellStyle name="20% - Accent2 5" xfId="398"/>
    <cellStyle name="20% - Accent3 2" xfId="11"/>
    <cellStyle name="20% - Accent3 3" xfId="423"/>
    <cellStyle name="20% - Accent3 4" xfId="657"/>
    <cellStyle name="20% - Accent3 5" xfId="402"/>
    <cellStyle name="20% - Accent4 2" xfId="12"/>
    <cellStyle name="20% - Accent4 3" xfId="424"/>
    <cellStyle name="20% - Accent4 4" xfId="658"/>
    <cellStyle name="20% - Accent4 5" xfId="406"/>
    <cellStyle name="20% - Accent5 2" xfId="13"/>
    <cellStyle name="20% - Accent5 3" xfId="425"/>
    <cellStyle name="20% - Accent5 4" xfId="659"/>
    <cellStyle name="20% - Accent5 5" xfId="410"/>
    <cellStyle name="20% - Accent6 2" xfId="14"/>
    <cellStyle name="20% - Accent6 3" xfId="426"/>
    <cellStyle name="20% - Accent6 4" xfId="660"/>
    <cellStyle name="20% - Accent6 5" xfId="414"/>
    <cellStyle name="40% - Accent1 2" xfId="15"/>
    <cellStyle name="40% - Accent1 3" xfId="427"/>
    <cellStyle name="40% - Accent1 4" xfId="661"/>
    <cellStyle name="40% - Accent1 5" xfId="395"/>
    <cellStyle name="40% - Accent2 2" xfId="16"/>
    <cellStyle name="40% - Accent2 3" xfId="428"/>
    <cellStyle name="40% - Accent2 4" xfId="662"/>
    <cellStyle name="40% - Accent2 5" xfId="399"/>
    <cellStyle name="40% - Accent3 2" xfId="17"/>
    <cellStyle name="40% - Accent3 3" xfId="429"/>
    <cellStyle name="40% - Accent3 4" xfId="663"/>
    <cellStyle name="40% - Accent3 5" xfId="403"/>
    <cellStyle name="40% - Accent4 2" xfId="18"/>
    <cellStyle name="40% - Accent4 3" xfId="430"/>
    <cellStyle name="40% - Accent4 4" xfId="664"/>
    <cellStyle name="40% - Accent4 5" xfId="407"/>
    <cellStyle name="40% - Accent5 2" xfId="19"/>
    <cellStyle name="40% - Accent5 3" xfId="431"/>
    <cellStyle name="40% - Accent5 4" xfId="665"/>
    <cellStyle name="40% - Accent5 5" xfId="411"/>
    <cellStyle name="40% - Accent6 2" xfId="20"/>
    <cellStyle name="40% - Accent6 3" xfId="432"/>
    <cellStyle name="40% - Accent6 4" xfId="666"/>
    <cellStyle name="40% - Accent6 5" xfId="415"/>
    <cellStyle name="60% - Accent1 2" xfId="21"/>
    <cellStyle name="60% - Accent1 3" xfId="433"/>
    <cellStyle name="60% - Accent1 4" xfId="667"/>
    <cellStyle name="60% - Accent1 5" xfId="396"/>
    <cellStyle name="60% - Accent2 2" xfId="22"/>
    <cellStyle name="60% - Accent2 3" xfId="434"/>
    <cellStyle name="60% - Accent2 4" xfId="668"/>
    <cellStyle name="60% - Accent2 5" xfId="400"/>
    <cellStyle name="60% - Accent3 2" xfId="23"/>
    <cellStyle name="60% - Accent3 3" xfId="435"/>
    <cellStyle name="60% - Accent3 4" xfId="669"/>
    <cellStyle name="60% - Accent3 5" xfId="404"/>
    <cellStyle name="60% - Accent4 2" xfId="24"/>
    <cellStyle name="60% - Accent4 3" xfId="436"/>
    <cellStyle name="60% - Accent4 4" xfId="670"/>
    <cellStyle name="60% - Accent4 5" xfId="408"/>
    <cellStyle name="60% - Accent5 2" xfId="25"/>
    <cellStyle name="60% - Accent5 3" xfId="437"/>
    <cellStyle name="60% - Accent5 4" xfId="671"/>
    <cellStyle name="60% - Accent5 5" xfId="412"/>
    <cellStyle name="60% - Accent6 2" xfId="26"/>
    <cellStyle name="60% - Accent6 3" xfId="438"/>
    <cellStyle name="60% - Accent6 4" xfId="672"/>
    <cellStyle name="60% - Accent6 5" xfId="416"/>
    <cellStyle name="Accent1 2" xfId="27"/>
    <cellStyle name="Accent1 3" xfId="439"/>
    <cellStyle name="Accent1 4" xfId="673"/>
    <cellStyle name="Accent1 5" xfId="393"/>
    <cellStyle name="Accent2 2" xfId="28"/>
    <cellStyle name="Accent2 3" xfId="440"/>
    <cellStyle name="Accent2 4" xfId="674"/>
    <cellStyle name="Accent2 5" xfId="397"/>
    <cellStyle name="Accent3 2" xfId="29"/>
    <cellStyle name="Accent3 3" xfId="441"/>
    <cellStyle name="Accent3 4" xfId="675"/>
    <cellStyle name="Accent3 5" xfId="401"/>
    <cellStyle name="Accent4 2" xfId="30"/>
    <cellStyle name="Accent4 3" xfId="442"/>
    <cellStyle name="Accent4 4" xfId="676"/>
    <cellStyle name="Accent4 5" xfId="405"/>
    <cellStyle name="Accent5 2" xfId="31"/>
    <cellStyle name="Accent5 3" xfId="443"/>
    <cellStyle name="Accent5 4" xfId="677"/>
    <cellStyle name="Accent5 5" xfId="409"/>
    <cellStyle name="Accent6 2" xfId="32"/>
    <cellStyle name="Accent6 3" xfId="444"/>
    <cellStyle name="Accent6 4" xfId="678"/>
    <cellStyle name="Accent6 5" xfId="413"/>
    <cellStyle name="ÅëÈ­ [0]_±âÅ¸" xfId="480"/>
    <cellStyle name="AeE­ [0]_INQUIRY ¿µ¾÷AßAø " xfId="481"/>
    <cellStyle name="ÅëÈ­ [0]_S" xfId="482"/>
    <cellStyle name="ÅëÈ­_±âÅ¸" xfId="483"/>
    <cellStyle name="AeE­_INQUIRY ¿µ¾÷AßAø " xfId="484"/>
    <cellStyle name="ÅëÈ­_S" xfId="485"/>
    <cellStyle name="args.style" xfId="486"/>
    <cellStyle name="ÄÞ¸¶ [0]_±âÅ¸" xfId="487"/>
    <cellStyle name="AÞ¸¶ [0]_INQUIRY ¿?¾÷AßAø " xfId="488"/>
    <cellStyle name="ÄÞ¸¶ [0]_S" xfId="489"/>
    <cellStyle name="ÄÞ¸¶_±âÅ¸" xfId="490"/>
    <cellStyle name="AÞ¸¶_INQUIRY ¿?¾÷AßAø " xfId="491"/>
    <cellStyle name="ÄÞ¸¶_S" xfId="492"/>
    <cellStyle name="Bad 2" xfId="33"/>
    <cellStyle name="Bad 3" xfId="445"/>
    <cellStyle name="Bad 4" xfId="679"/>
    <cellStyle name="Bad 5" xfId="383"/>
    <cellStyle name="C?AØ_¿?¾÷CoE² " xfId="493"/>
    <cellStyle name="Ç¥ÁØ_#2(M17)_1" xfId="494"/>
    <cellStyle name="C￥AØ_¿μ¾÷CoE² " xfId="495"/>
    <cellStyle name="Ç¥ÁØ_S" xfId="496"/>
    <cellStyle name="C00A" xfId="34"/>
    <cellStyle name="C00B" xfId="35"/>
    <cellStyle name="C00L" xfId="36"/>
    <cellStyle name="C01A" xfId="37"/>
    <cellStyle name="C01B" xfId="38"/>
    <cellStyle name="C01H" xfId="39"/>
    <cellStyle name="C01L" xfId="40"/>
    <cellStyle name="C02A" xfId="41"/>
    <cellStyle name="C02A 2" xfId="42"/>
    <cellStyle name="C02B" xfId="43"/>
    <cellStyle name="C02H" xfId="44"/>
    <cellStyle name="C02L" xfId="45"/>
    <cellStyle name="C03A" xfId="46"/>
    <cellStyle name="C03B" xfId="47"/>
    <cellStyle name="C03H" xfId="48"/>
    <cellStyle name="C03L" xfId="49"/>
    <cellStyle name="C04A" xfId="50"/>
    <cellStyle name="C04B" xfId="51"/>
    <cellStyle name="C04H" xfId="52"/>
    <cellStyle name="C04L" xfId="53"/>
    <cellStyle name="C05A" xfId="54"/>
    <cellStyle name="C05B" xfId="55"/>
    <cellStyle name="C05H" xfId="56"/>
    <cellStyle name="C05L" xfId="57"/>
    <cellStyle name="C06A" xfId="58"/>
    <cellStyle name="C06B" xfId="59"/>
    <cellStyle name="C06H" xfId="60"/>
    <cellStyle name="C06L" xfId="61"/>
    <cellStyle name="C07A" xfId="62"/>
    <cellStyle name="C07B" xfId="63"/>
    <cellStyle name="C07H" xfId="64"/>
    <cellStyle name="C07L" xfId="65"/>
    <cellStyle name="Calc Currency (0)" xfId="497"/>
    <cellStyle name="Calculation 2" xfId="66"/>
    <cellStyle name="Calculation 3" xfId="446"/>
    <cellStyle name="Calculation 4" xfId="680"/>
    <cellStyle name="Calculation 5" xfId="387"/>
    <cellStyle name="category" xfId="498"/>
    <cellStyle name="Check Cell 2" xfId="67"/>
    <cellStyle name="Check Cell 3" xfId="447"/>
    <cellStyle name="Check Cell 4" xfId="681"/>
    <cellStyle name="Check Cell 5" xfId="389"/>
    <cellStyle name="CHUONG" xfId="499"/>
    <cellStyle name="Comma" xfId="1" builtinId="3"/>
    <cellStyle name="Comma 10" xfId="3"/>
    <cellStyle name="Comma 10 2" xfId="500"/>
    <cellStyle name="Comma 10 3" xfId="69"/>
    <cellStyle name="Comma 11" xfId="70"/>
    <cellStyle name="Comma 11 2" xfId="71"/>
    <cellStyle name="Comma 11 3" xfId="72"/>
    <cellStyle name="Comma 12" xfId="501"/>
    <cellStyle name="Comma 12 2" xfId="502"/>
    <cellStyle name="Comma 13" xfId="650"/>
    <cellStyle name="Comma 14" xfId="682"/>
    <cellStyle name="Comma 15" xfId="68"/>
    <cellStyle name="Comma 2" xfId="73"/>
    <cellStyle name="Comma 2 2" xfId="74"/>
    <cellStyle name="Comma 2 2 2" xfId="75"/>
    <cellStyle name="Comma 2 2 2 2" xfId="76"/>
    <cellStyle name="Comma 2 2 3" xfId="77"/>
    <cellStyle name="Comma 2 2 3 2" xfId="78"/>
    <cellStyle name="Comma 2 2 3 3" xfId="79"/>
    <cellStyle name="Comma 2 2 3 4" xfId="80"/>
    <cellStyle name="Comma 2 2 4" xfId="81"/>
    <cellStyle name="Comma 2 2 5" xfId="504"/>
    <cellStyle name="Comma 2 3" xfId="82"/>
    <cellStyle name="Comma 2 3 2" xfId="83"/>
    <cellStyle name="Comma 2 3 2 2" xfId="507"/>
    <cellStyle name="Comma 2 3 2 3" xfId="506"/>
    <cellStyle name="Comma 2 3 3" xfId="84"/>
    <cellStyle name="Comma 2 3 3 2" xfId="85"/>
    <cellStyle name="Comma 2 3 3 3" xfId="86"/>
    <cellStyle name="Comma 2 3 4" xfId="505"/>
    <cellStyle name="Comma 2 4" xfId="87"/>
    <cellStyle name="Comma 2 4 2" xfId="508"/>
    <cellStyle name="Comma 2 5" xfId="88"/>
    <cellStyle name="Comma 2 5 2" xfId="89"/>
    <cellStyle name="Comma 2 5 3" xfId="90"/>
    <cellStyle name="Comma 2 5 4" xfId="465"/>
    <cellStyle name="Comma 2 6" xfId="503"/>
    <cellStyle name="Comma 3" xfId="91"/>
    <cellStyle name="Comma 3 2" xfId="92"/>
    <cellStyle name="Comma 3 3" xfId="509"/>
    <cellStyle name="Comma 4" xfId="93"/>
    <cellStyle name="Comma 4 2" xfId="94"/>
    <cellStyle name="Comma 4 2 2" xfId="512"/>
    <cellStyle name="Comma 4 2 2 2" xfId="513"/>
    <cellStyle name="Comma 4 2 3" xfId="511"/>
    <cellStyle name="Comma 4 3" xfId="95"/>
    <cellStyle name="Comma 4 3 2" xfId="464"/>
    <cellStyle name="Comma 4 4" xfId="510"/>
    <cellStyle name="Comma 5" xfId="96"/>
    <cellStyle name="Comma 5 2" xfId="97"/>
    <cellStyle name="Comma 5 2 2" xfId="98"/>
    <cellStyle name="Comma 5 2 3" xfId="461"/>
    <cellStyle name="Comma 5 3" xfId="99"/>
    <cellStyle name="Comma 5 4" xfId="100"/>
    <cellStyle name="Comma 5 5" xfId="101"/>
    <cellStyle name="Comma 5 6" xfId="102"/>
    <cellStyle name="Comma 5 7" xfId="514"/>
    <cellStyle name="Comma 6" xfId="103"/>
    <cellStyle name="Comma 6 2" xfId="104"/>
    <cellStyle name="Comma 6 2 2" xfId="105"/>
    <cellStyle name="Comma 6 2 3" xfId="106"/>
    <cellStyle name="Comma 6 3" xfId="107"/>
    <cellStyle name="Comma 6 4" xfId="108"/>
    <cellStyle name="Comma 6 5" xfId="515"/>
    <cellStyle name="Comma 7" xfId="109"/>
    <cellStyle name="Comma 7 2" xfId="110"/>
    <cellStyle name="Comma 7 3" xfId="111"/>
    <cellStyle name="Comma 7 4" xfId="516"/>
    <cellStyle name="Comma 8" xfId="112"/>
    <cellStyle name="Comma 8 2" xfId="113"/>
    <cellStyle name="Comma 8 3" xfId="114"/>
    <cellStyle name="Comma 8 4" xfId="462"/>
    <cellStyle name="Comma 9" xfId="115"/>
    <cellStyle name="Comma 9 2" xfId="116"/>
    <cellStyle name="Comma 9 3" xfId="117"/>
    <cellStyle name="Comma 9 4" xfId="651"/>
    <cellStyle name="comma zerodec" xfId="517"/>
    <cellStyle name="Comma[0]" xfId="518"/>
    <cellStyle name="Comma0" xfId="519"/>
    <cellStyle name="Copied" xfId="520"/>
    <cellStyle name="COST1" xfId="521"/>
    <cellStyle name="Cࡵrrency_Sheet1_PRODUCTĠ" xfId="522"/>
    <cellStyle name="Currency [0] 2" xfId="523"/>
    <cellStyle name="Currency [0] 3" xfId="524"/>
    <cellStyle name="Currency [0] 3 2" xfId="525"/>
    <cellStyle name="Currency [0] 3 2 2" xfId="526"/>
    <cellStyle name="Currency0" xfId="527"/>
    <cellStyle name="Currency1" xfId="528"/>
    <cellStyle name="Date" xfId="529"/>
    <cellStyle name="Dezimal [0]_UXO VII" xfId="530"/>
    <cellStyle name="Dezimal_UXO VII" xfId="531"/>
    <cellStyle name="Dollar (zero dec)" xfId="532"/>
    <cellStyle name="Entered" xfId="533"/>
    <cellStyle name="Euro" xfId="118"/>
    <cellStyle name="Euro 2" xfId="119"/>
    <cellStyle name="Euro 3" xfId="120"/>
    <cellStyle name="Euro 4" xfId="534"/>
    <cellStyle name="Explanatory Text 2" xfId="121"/>
    <cellStyle name="Explanatory Text 3" xfId="448"/>
    <cellStyle name="Explanatory Text 4" xfId="683"/>
    <cellStyle name="Explanatory Text 5" xfId="391"/>
    <cellStyle name="Fixed" xfId="535"/>
    <cellStyle name="form_so" xfId="536"/>
    <cellStyle name="Good 2" xfId="122"/>
    <cellStyle name="Good 3" xfId="449"/>
    <cellStyle name="Good 4" xfId="684"/>
    <cellStyle name="Good 5" xfId="382"/>
    <cellStyle name="Grey" xfId="537"/>
    <cellStyle name="HEADER" xfId="538"/>
    <cellStyle name="Header1" xfId="539"/>
    <cellStyle name="Header2" xfId="540"/>
    <cellStyle name="Heading" xfId="541"/>
    <cellStyle name="Heading 1 2" xfId="123"/>
    <cellStyle name="Heading 1 3" xfId="450"/>
    <cellStyle name="Heading 1 4" xfId="685"/>
    <cellStyle name="Heading 1 5" xfId="378"/>
    <cellStyle name="Heading 2 2" xfId="124"/>
    <cellStyle name="Heading 2 3" xfId="451"/>
    <cellStyle name="Heading 2 4" xfId="686"/>
    <cellStyle name="Heading 2 5" xfId="379"/>
    <cellStyle name="Heading 3 2" xfId="125"/>
    <cellStyle name="Heading 3 3" xfId="452"/>
    <cellStyle name="Heading 3 4" xfId="687"/>
    <cellStyle name="Heading 3 5" xfId="380"/>
    <cellStyle name="Heading 4 2" xfId="126"/>
    <cellStyle name="Heading 4 3" xfId="453"/>
    <cellStyle name="Heading 4 4" xfId="688"/>
    <cellStyle name="Heading 4 5" xfId="381"/>
    <cellStyle name="Heading1" xfId="542"/>
    <cellStyle name="Heading2" xfId="543"/>
    <cellStyle name="Hyperlink 2" xfId="127"/>
    <cellStyle name="Hyperlink 2 2" xfId="128"/>
    <cellStyle name="Input [yellow]" xfId="544"/>
    <cellStyle name="Input 2" xfId="129"/>
    <cellStyle name="Input 3" xfId="454"/>
    <cellStyle name="Input 4" xfId="653"/>
    <cellStyle name="Input 5" xfId="689"/>
    <cellStyle name="Input 6" xfId="385"/>
    <cellStyle name="Input 7" xfId="699"/>
    <cellStyle name="Input 8" xfId="700"/>
    <cellStyle name="Input Cells" xfId="545"/>
    <cellStyle name="j" xfId="130"/>
    <cellStyle name="Linked Cell 2" xfId="131"/>
    <cellStyle name="Linked Cell 3" xfId="455"/>
    <cellStyle name="Linked Cell 4" xfId="690"/>
    <cellStyle name="Linked Cell 5" xfId="388"/>
    <cellStyle name="Linked Cells" xfId="546"/>
    <cellStyle name="Milliers [0]_      " xfId="547"/>
    <cellStyle name="Milliers_      " xfId="548"/>
    <cellStyle name="Model" xfId="549"/>
    <cellStyle name="moi" xfId="550"/>
    <cellStyle name="Mon?aire [0]_      " xfId="551"/>
    <cellStyle name="Mon?aire_      " xfId="552"/>
    <cellStyle name="Monétaire [0]_!!!GO" xfId="553"/>
    <cellStyle name="Monétaire_!!!GO" xfId="554"/>
    <cellStyle name="n" xfId="555"/>
    <cellStyle name="Neutral 2" xfId="132"/>
    <cellStyle name="Neutral 3" xfId="456"/>
    <cellStyle name="Neutral 4" xfId="691"/>
    <cellStyle name="Neutral 5" xfId="384"/>
    <cellStyle name="New" xfId="556"/>
    <cellStyle name="New Times Roman" xfId="557"/>
    <cellStyle name="no dec" xfId="558"/>
    <cellStyle name="ÑONVÒ" xfId="559"/>
    <cellStyle name="Normal" xfId="0" builtinId="0"/>
    <cellStyle name="Normal - Style1" xfId="560"/>
    <cellStyle name="Normal 10" xfId="133"/>
    <cellStyle name="Normal 10 2" xfId="561"/>
    <cellStyle name="Normal 11" xfId="417"/>
    <cellStyle name="Normal 11 2" xfId="562"/>
    <cellStyle name="Normal 12" xfId="420"/>
    <cellStyle name="Normal 12 2" xfId="563"/>
    <cellStyle name="Normal 13" xfId="564"/>
    <cellStyle name="Normal 14" xfId="565"/>
    <cellStyle name="Normal 15" xfId="566"/>
    <cellStyle name="Normal 16" xfId="567"/>
    <cellStyle name="Normal 17" xfId="568"/>
    <cellStyle name="Normal 18" xfId="569"/>
    <cellStyle name="Normal 19" xfId="570"/>
    <cellStyle name="Normal 2" xfId="134"/>
    <cellStyle name="Normal 2 10" xfId="135"/>
    <cellStyle name="Normal 2 10 2" xfId="136"/>
    <cellStyle name="Normal 2 10 3" xfId="137"/>
    <cellStyle name="Normal 2 2" xfId="138"/>
    <cellStyle name="Normal 2 2 2" xfId="139"/>
    <cellStyle name="Normal 2 2 2 2" xfId="140"/>
    <cellStyle name="Normal 2 2 2 2 2" xfId="141"/>
    <cellStyle name="Normal 2 2 2 2 3" xfId="142"/>
    <cellStyle name="Normal 2 2 3" xfId="143"/>
    <cellStyle name="Normal 2 2 4" xfId="144"/>
    <cellStyle name="Normal 2 2 4 2" xfId="145"/>
    <cellStyle name="Normal 2 2 4 3" xfId="146"/>
    <cellStyle name="Normal 2 2 5" xfId="463"/>
    <cellStyle name="Normal 2 3" xfId="147"/>
    <cellStyle name="Normal 2 3 2" xfId="148"/>
    <cellStyle name="Normal 2 3 2 2" xfId="149"/>
    <cellStyle name="Normal 2 3 2 3" xfId="150"/>
    <cellStyle name="Normal 2 3 3" xfId="571"/>
    <cellStyle name="Normal 2 4" xfId="151"/>
    <cellStyle name="Normal 2 4 2" xfId="152"/>
    <cellStyle name="Normal 2 4 3" xfId="153"/>
    <cellStyle name="Normal 2 4 4" xfId="154"/>
    <cellStyle name="Normal 2 5" xfId="155"/>
    <cellStyle name="Normal 2 6" xfId="156"/>
    <cellStyle name="Normal 20" xfId="572"/>
    <cellStyle name="Normal 21" xfId="573"/>
    <cellStyle name="Normal 22" xfId="574"/>
    <cellStyle name="Normal 23" xfId="575"/>
    <cellStyle name="Normal 24" xfId="576"/>
    <cellStyle name="Normal 25" xfId="577"/>
    <cellStyle name="Normal 26" xfId="578"/>
    <cellStyle name="Normal 27" xfId="579"/>
    <cellStyle name="Normal 28" xfId="580"/>
    <cellStyle name="Normal 29" xfId="581"/>
    <cellStyle name="Normal 3" xfId="157"/>
    <cellStyle name="Normal 3 10" xfId="158"/>
    <cellStyle name="Normal 3 11" xfId="159"/>
    <cellStyle name="Normal 3 12" xfId="160"/>
    <cellStyle name="Normal 3 13" xfId="161"/>
    <cellStyle name="Normal 3 14" xfId="162"/>
    <cellStyle name="Normal 3 15" xfId="163"/>
    <cellStyle name="Normal 3 16" xfId="164"/>
    <cellStyle name="Normal 3 17" xfId="165"/>
    <cellStyle name="Normal 3 18" xfId="166"/>
    <cellStyle name="Normal 3 19" xfId="167"/>
    <cellStyle name="Normal 3 2" xfId="168"/>
    <cellStyle name="Normal 3 2 10" xfId="169"/>
    <cellStyle name="Normal 3 2 11" xfId="170"/>
    <cellStyle name="Normal 3 2 12" xfId="171"/>
    <cellStyle name="Normal 3 2 13" xfId="172"/>
    <cellStyle name="Normal 3 2 14" xfId="173"/>
    <cellStyle name="Normal 3 2 15" xfId="174"/>
    <cellStyle name="Normal 3 2 16" xfId="175"/>
    <cellStyle name="Normal 3 2 17" xfId="176"/>
    <cellStyle name="Normal 3 2 18" xfId="177"/>
    <cellStyle name="Normal 3 2 19" xfId="178"/>
    <cellStyle name="Normal 3 2 2" xfId="179"/>
    <cellStyle name="Normal 3 2 2 2" xfId="180"/>
    <cellStyle name="Normal 3 2 3" xfId="181"/>
    <cellStyle name="Normal 3 2 4" xfId="182"/>
    <cellStyle name="Normal 3 2 5" xfId="183"/>
    <cellStyle name="Normal 3 2 6" xfId="184"/>
    <cellStyle name="Normal 3 2 7" xfId="185"/>
    <cellStyle name="Normal 3 2 8" xfId="186"/>
    <cellStyle name="Normal 3 2 9" xfId="187"/>
    <cellStyle name="Normal 3 20" xfId="188"/>
    <cellStyle name="Normal 3 21" xfId="582"/>
    <cellStyle name="Normal 3 3" xfId="189"/>
    <cellStyle name="Normal 3 3 2" xfId="190"/>
    <cellStyle name="Normal 3 4" xfId="191"/>
    <cellStyle name="Normal 3 4 2" xfId="192"/>
    <cellStyle name="Normal 3 4 3" xfId="193"/>
    <cellStyle name="Normal 3 4 4" xfId="194"/>
    <cellStyle name="Normal 3 5" xfId="195"/>
    <cellStyle name="Normal 3 6" xfId="196"/>
    <cellStyle name="Normal 3 7" xfId="197"/>
    <cellStyle name="Normal 3 8" xfId="198"/>
    <cellStyle name="Normal 3 9" xfId="199"/>
    <cellStyle name="Normal 30" xfId="583"/>
    <cellStyle name="Normal 31" xfId="584"/>
    <cellStyle name="Normal 32" xfId="585"/>
    <cellStyle name="Normal 33" xfId="586"/>
    <cellStyle name="Normal 34" xfId="587"/>
    <cellStyle name="Normal 35" xfId="588"/>
    <cellStyle name="Normal 36" xfId="589"/>
    <cellStyle name="Normal 37" xfId="652"/>
    <cellStyle name="Normal 38" xfId="654"/>
    <cellStyle name="Normal 39" xfId="4"/>
    <cellStyle name="Normal 4" xfId="200"/>
    <cellStyle name="Normal 4 10" xfId="201"/>
    <cellStyle name="Normal 4 11" xfId="202"/>
    <cellStyle name="Normal 4 12" xfId="203"/>
    <cellStyle name="Normal 4 13" xfId="204"/>
    <cellStyle name="Normal 4 14" xfId="205"/>
    <cellStyle name="Normal 4 15" xfId="206"/>
    <cellStyle name="Normal 4 16" xfId="207"/>
    <cellStyle name="Normal 4 17" xfId="208"/>
    <cellStyle name="Normal 4 18" xfId="209"/>
    <cellStyle name="Normal 4 19" xfId="210"/>
    <cellStyle name="Normal 4 2" xfId="211"/>
    <cellStyle name="Normal 4 2 10" xfId="212"/>
    <cellStyle name="Normal 4 2 11" xfId="213"/>
    <cellStyle name="Normal 4 2 12" xfId="214"/>
    <cellStyle name="Normal 4 2 13" xfId="215"/>
    <cellStyle name="Normal 4 2 14" xfId="216"/>
    <cellStyle name="Normal 4 2 15" xfId="217"/>
    <cellStyle name="Normal 4 2 16" xfId="218"/>
    <cellStyle name="Normal 4 2 17" xfId="219"/>
    <cellStyle name="Normal 4 2 2" xfId="220"/>
    <cellStyle name="Normal 4 2 2 2" xfId="221"/>
    <cellStyle name="Normal 4 2 3" xfId="222"/>
    <cellStyle name="Normal 4 2 4" xfId="223"/>
    <cellStyle name="Normal 4 2 5" xfId="224"/>
    <cellStyle name="Normal 4 2 6" xfId="225"/>
    <cellStyle name="Normal 4 2 7" xfId="226"/>
    <cellStyle name="Normal 4 2 8" xfId="227"/>
    <cellStyle name="Normal 4 2 9" xfId="228"/>
    <cellStyle name="Normal 4 20" xfId="229"/>
    <cellStyle name="Normal 4 3" xfId="230"/>
    <cellStyle name="Normal 4 3 2" xfId="231"/>
    <cellStyle name="Normal 4 4" xfId="232"/>
    <cellStyle name="Normal 4 5" xfId="233"/>
    <cellStyle name="Normal 4 6" xfId="234"/>
    <cellStyle name="Normal 4 7" xfId="235"/>
    <cellStyle name="Normal 4 8" xfId="236"/>
    <cellStyle name="Normal 4 9" xfId="237"/>
    <cellStyle name="Normal 40" xfId="697"/>
    <cellStyle name="Normal 41" xfId="702"/>
    <cellStyle name="Normal 5" xfId="238"/>
    <cellStyle name="Normal 5 10" xfId="239"/>
    <cellStyle name="Normal 5 11" xfId="240"/>
    <cellStyle name="Normal 5 12" xfId="241"/>
    <cellStyle name="Normal 5 13" xfId="242"/>
    <cellStyle name="Normal 5 14" xfId="243"/>
    <cellStyle name="Normal 5 15" xfId="244"/>
    <cellStyle name="Normal 5 16" xfId="245"/>
    <cellStyle name="Normal 5 17" xfId="246"/>
    <cellStyle name="Normal 5 18" xfId="247"/>
    <cellStyle name="Normal 5 19" xfId="248"/>
    <cellStyle name="Normal 5 19 2" xfId="249"/>
    <cellStyle name="Normal 5 19 3" xfId="250"/>
    <cellStyle name="Normal 5 2" xfId="251"/>
    <cellStyle name="Normal 5 2 10" xfId="252"/>
    <cellStyle name="Normal 5 2 11" xfId="253"/>
    <cellStyle name="Normal 5 2 12" xfId="254"/>
    <cellStyle name="Normal 5 2 13" xfId="255"/>
    <cellStyle name="Normal 5 2 14" xfId="256"/>
    <cellStyle name="Normal 5 2 15" xfId="257"/>
    <cellStyle name="Normal 5 2 16" xfId="258"/>
    <cellStyle name="Normal 5 2 17" xfId="259"/>
    <cellStyle name="Normal 5 2 2" xfId="260"/>
    <cellStyle name="Normal 5 2 2 2" xfId="261"/>
    <cellStyle name="Normal 5 2 3" xfId="262"/>
    <cellStyle name="Normal 5 2 4" xfId="263"/>
    <cellStyle name="Normal 5 2 5" xfId="264"/>
    <cellStyle name="Normal 5 2 6" xfId="265"/>
    <cellStyle name="Normal 5 2 7" xfId="266"/>
    <cellStyle name="Normal 5 2 8" xfId="267"/>
    <cellStyle name="Normal 5 2 9" xfId="268"/>
    <cellStyle name="Normal 5 20" xfId="269"/>
    <cellStyle name="Normal 5 21" xfId="270"/>
    <cellStyle name="Normal 5 22" xfId="271"/>
    <cellStyle name="Normal 5 3" xfId="272"/>
    <cellStyle name="Normal 5 3 2" xfId="273"/>
    <cellStyle name="Normal 5 4" xfId="274"/>
    <cellStyle name="Normal 5 4 2" xfId="275"/>
    <cellStyle name="Normal 5 5" xfId="276"/>
    <cellStyle name="Normal 5 6" xfId="277"/>
    <cellStyle name="Normal 5 7" xfId="278"/>
    <cellStyle name="Normal 5 8" xfId="279"/>
    <cellStyle name="Normal 5 9" xfId="280"/>
    <cellStyle name="Normal 6" xfId="281"/>
    <cellStyle name="Normal 6 10" xfId="282"/>
    <cellStyle name="Normal 6 11" xfId="283"/>
    <cellStyle name="Normal 6 12" xfId="284"/>
    <cellStyle name="Normal 6 13" xfId="285"/>
    <cellStyle name="Normal 6 14" xfId="286"/>
    <cellStyle name="Normal 6 15" xfId="287"/>
    <cellStyle name="Normal 6 16" xfId="288"/>
    <cellStyle name="Normal 6 17" xfId="289"/>
    <cellStyle name="Normal 6 18" xfId="290"/>
    <cellStyle name="Normal 6 19" xfId="291"/>
    <cellStyle name="Normal 6 19 2" xfId="292"/>
    <cellStyle name="Normal 6 19 3" xfId="293"/>
    <cellStyle name="Normal 6 2" xfId="294"/>
    <cellStyle name="Normal 6 20" xfId="295"/>
    <cellStyle name="Normal 6 21" xfId="296"/>
    <cellStyle name="Normal 6 3" xfId="297"/>
    <cellStyle name="Normal 6 4" xfId="298"/>
    <cellStyle name="Normal 6 5" xfId="299"/>
    <cellStyle name="Normal 6 6" xfId="300"/>
    <cellStyle name="Normal 6 7" xfId="301"/>
    <cellStyle name="Normal 6 8" xfId="302"/>
    <cellStyle name="Normal 6 9" xfId="303"/>
    <cellStyle name="Normal 7" xfId="304"/>
    <cellStyle name="Normal 7 2" xfId="305"/>
    <cellStyle name="Normal 7 3" xfId="306"/>
    <cellStyle name="Normal 8" xfId="307"/>
    <cellStyle name="Normal 9" xfId="308"/>
    <cellStyle name="Normal 9 2" xfId="590"/>
    <cellStyle name="Normal1" xfId="591"/>
    <cellStyle name="Normal2" xfId="309"/>
    <cellStyle name="Normal3" xfId="310"/>
    <cellStyle name="Note 2" xfId="311"/>
    <cellStyle name="Note 3" xfId="418"/>
    <cellStyle name="Note 4" xfId="692"/>
    <cellStyle name="Note 5" xfId="419"/>
    <cellStyle name="nPlode" xfId="312"/>
    <cellStyle name="NPLOSION" xfId="313"/>
    <cellStyle name="Œ…‹æØ‚è [0.00]_Region Orders (2)" xfId="592"/>
    <cellStyle name="Œ…‹æØ‚è_Region Orders (2)" xfId="593"/>
    <cellStyle name="omma [0]_Mktg Prog" xfId="594"/>
    <cellStyle name="ormal_Sheet1_1" xfId="595"/>
    <cellStyle name="Output 2" xfId="314"/>
    <cellStyle name="Output 3" xfId="457"/>
    <cellStyle name="Output 4" xfId="693"/>
    <cellStyle name="Output 5" xfId="386"/>
    <cellStyle name="per.style" xfId="596"/>
    <cellStyle name="Percent" xfId="2" builtinId="5"/>
    <cellStyle name="Percent (0)" xfId="597"/>
    <cellStyle name="Percent [2]" xfId="598"/>
    <cellStyle name="Percent 2" xfId="316"/>
    <cellStyle name="Percent 2 2" xfId="317"/>
    <cellStyle name="Percent 2 2 2" xfId="318"/>
    <cellStyle name="Percent 2 3" xfId="319"/>
    <cellStyle name="Percent 2 3 2" xfId="320"/>
    <cellStyle name="Percent 2 4" xfId="321"/>
    <cellStyle name="Percent 2 5" xfId="322"/>
    <cellStyle name="Percent 2 6" xfId="599"/>
    <cellStyle name="Percent 3" xfId="323"/>
    <cellStyle name="Percent 3 2" xfId="324"/>
    <cellStyle name="Percent 3 2 2" xfId="325"/>
    <cellStyle name="Percent 3 3" xfId="326"/>
    <cellStyle name="Percent 3 4" xfId="327"/>
    <cellStyle name="Percent 3 5" xfId="328"/>
    <cellStyle name="Percent 4" xfId="329"/>
    <cellStyle name="Percent 4 2" xfId="330"/>
    <cellStyle name="Percent 4 3" xfId="331"/>
    <cellStyle name="Percent 5" xfId="332"/>
    <cellStyle name="Percent 5 2" xfId="333"/>
    <cellStyle name="Percent 5 3" xfId="334"/>
    <cellStyle name="Percent 6" xfId="315"/>
    <cellStyle name="Percent 7" xfId="698"/>
    <cellStyle name="Percent 8" xfId="701"/>
    <cellStyle name="PERCENTAGE" xfId="600"/>
    <cellStyle name="pricing" xfId="601"/>
    <cellStyle name="PSChar" xfId="602"/>
    <cellStyle name="R00A" xfId="335"/>
    <cellStyle name="R00B" xfId="336"/>
    <cellStyle name="R00L" xfId="337"/>
    <cellStyle name="R01A" xfId="338"/>
    <cellStyle name="R01B" xfId="339"/>
    <cellStyle name="R01H" xfId="340"/>
    <cellStyle name="R01H 2" xfId="341"/>
    <cellStyle name="R01L" xfId="342"/>
    <cellStyle name="R01L 2" xfId="343"/>
    <cellStyle name="R02A" xfId="344"/>
    <cellStyle name="R02B" xfId="345"/>
    <cellStyle name="R02H" xfId="346"/>
    <cellStyle name="R02L" xfId="347"/>
    <cellStyle name="R03A" xfId="348"/>
    <cellStyle name="R03B" xfId="349"/>
    <cellStyle name="R03H" xfId="350"/>
    <cellStyle name="R03L" xfId="351"/>
    <cellStyle name="R04A" xfId="352"/>
    <cellStyle name="R04B" xfId="353"/>
    <cellStyle name="R04H" xfId="354"/>
    <cellStyle name="R04L" xfId="355"/>
    <cellStyle name="R05A" xfId="356"/>
    <cellStyle name="R05B" xfId="357"/>
    <cellStyle name="R05B 2" xfId="358"/>
    <cellStyle name="R05B 3" xfId="359"/>
    <cellStyle name="R05H" xfId="360"/>
    <cellStyle name="R05L" xfId="361"/>
    <cellStyle name="R06A" xfId="362"/>
    <cellStyle name="R06B" xfId="363"/>
    <cellStyle name="R06H" xfId="364"/>
    <cellStyle name="R06L" xfId="365"/>
    <cellStyle name="R07A" xfId="366"/>
    <cellStyle name="R07B" xfId="367"/>
    <cellStyle name="R07H" xfId="368"/>
    <cellStyle name="R07L" xfId="369"/>
    <cellStyle name="RevList" xfId="603"/>
    <cellStyle name="serJet 1200 Series PCL 6" xfId="604"/>
    <cellStyle name="Style 1" xfId="370"/>
    <cellStyle name="Style 1 2" xfId="371"/>
    <cellStyle name="Style 1 3" xfId="372"/>
    <cellStyle name="Style 1 4" xfId="605"/>
    <cellStyle name="Style 2" xfId="606"/>
    <cellStyle name="subhead" xfId="607"/>
    <cellStyle name="Subtotal" xfId="608"/>
    <cellStyle name="Summary" xfId="373"/>
    <cellStyle name="T" xfId="609"/>
    <cellStyle name="th" xfId="610"/>
    <cellStyle name="Thuyet minh" xfId="611"/>
    <cellStyle name="Tickmark" xfId="612"/>
    <cellStyle name="Title 2" xfId="374"/>
    <cellStyle name="Title 3" xfId="458"/>
    <cellStyle name="Title 4" xfId="694"/>
    <cellStyle name="Title 5" xfId="377"/>
    <cellStyle name="Total 2" xfId="375"/>
    <cellStyle name="Total 3" xfId="459"/>
    <cellStyle name="Total 4" xfId="695"/>
    <cellStyle name="Total 5" xfId="392"/>
    <cellStyle name="viet" xfId="613"/>
    <cellStyle name="viet2" xfId="614"/>
    <cellStyle name="vnhead1" xfId="615"/>
    <cellStyle name="vnhead3" xfId="616"/>
    <cellStyle name="vntxt1" xfId="617"/>
    <cellStyle name="vntxt2" xfId="618"/>
    <cellStyle name="Währung [0]_UXO VII" xfId="619"/>
    <cellStyle name="Währung_UXO VII" xfId="620"/>
    <cellStyle name="Warning Text 2" xfId="376"/>
    <cellStyle name="Warning Text 3" xfId="460"/>
    <cellStyle name="Warning Text 4" xfId="696"/>
    <cellStyle name="Warning Text 5" xfId="390"/>
    <cellStyle name="センター" xfId="621"/>
    <cellStyle name="เครื่องหมายสกุลเงิน [0]_FTC_OFFER" xfId="622"/>
    <cellStyle name="เครื่องหมายสกุลเงิน_FTC_OFFER" xfId="623"/>
    <cellStyle name="ปกติ_FTC_OFFER" xfId="624"/>
    <cellStyle name=" [0.00]_ Att. 1- Cover" xfId="625"/>
    <cellStyle name="_ Att. 1- Cover" xfId="626"/>
    <cellStyle name="?_ Att. 1- Cover" xfId="627"/>
    <cellStyle name="똿뗦먛귟 [0.00]_PRODUCT DETAIL Q1" xfId="628"/>
    <cellStyle name="똿뗦먛귟_PRODUCT DETAIL Q1" xfId="629"/>
    <cellStyle name="믅됞 [0.00]_PRODUCT DETAIL Q1" xfId="630"/>
    <cellStyle name="믅됞_PRODUCT DETAIL Q1" xfId="631"/>
    <cellStyle name="백분율_††††† " xfId="632"/>
    <cellStyle name="뷭?_BOOKSHIP" xfId="633"/>
    <cellStyle name="콤마 [0]_ 비목별 월별기술 " xfId="634"/>
    <cellStyle name="콤마_ 비목별 월별기술 " xfId="635"/>
    <cellStyle name="통화 [0]_††††† " xfId="636"/>
    <cellStyle name="통화_††††† " xfId="637"/>
    <cellStyle name="표준_(정보부문)월별인원계획" xfId="638"/>
    <cellStyle name="一般_00Q3902REV.1" xfId="639"/>
    <cellStyle name="千分位[0]_00Q3902REV.1" xfId="640"/>
    <cellStyle name="千分位_00Q3902REV.1" xfId="641"/>
    <cellStyle name="桁区切り [0.00]_††††† " xfId="642"/>
    <cellStyle name="桁区切り_††††† " xfId="643"/>
    <cellStyle name="標準_††††† " xfId="644"/>
    <cellStyle name="貨幣 [0]_00Q3902REV.1" xfId="645"/>
    <cellStyle name="貨幣[0]_BRE" xfId="646"/>
    <cellStyle name="貨幣_00Q3902REV.1" xfId="647"/>
    <cellStyle name="通貨 [0.00]_††††† " xfId="648"/>
    <cellStyle name="通貨_††††† " xfId="64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D25"/>
  <sheetViews>
    <sheetView zoomScale="85" zoomScaleNormal="85" workbookViewId="0">
      <selection activeCell="G15" sqref="G15"/>
    </sheetView>
  </sheetViews>
  <sheetFormatPr defaultRowHeight="12.75"/>
  <cols>
    <col min="1" max="1" width="37" customWidth="1"/>
    <col min="2" max="2" width="7.42578125" customWidth="1"/>
    <col min="3" max="3" width="41.5703125" customWidth="1"/>
    <col min="4" max="4" width="46.140625" customWidth="1"/>
  </cols>
  <sheetData>
    <row r="1" spans="1:4" ht="30" customHeight="1">
      <c r="A1" s="40" t="s">
        <v>0</v>
      </c>
      <c r="B1" s="40"/>
      <c r="C1" s="40"/>
      <c r="D1" s="40"/>
    </row>
    <row r="2" spans="1:4" ht="15" customHeight="1">
      <c r="A2" s="1" t="s">
        <v>1</v>
      </c>
      <c r="B2" s="1" t="s">
        <v>1</v>
      </c>
      <c r="C2" s="2" t="s">
        <v>2</v>
      </c>
      <c r="D2" s="8">
        <v>46227</v>
      </c>
    </row>
    <row r="3" spans="1:4" ht="15" customHeight="1">
      <c r="A3" s="1"/>
      <c r="B3" s="1" t="s">
        <v>1</v>
      </c>
      <c r="C3" s="2" t="s">
        <v>3</v>
      </c>
      <c r="D3" s="8">
        <f>D2+6</f>
        <v>46233</v>
      </c>
    </row>
    <row r="4" spans="1:4" ht="15" customHeight="1">
      <c r="A4" s="1" t="s">
        <v>1</v>
      </c>
      <c r="B4" s="1" t="s">
        <v>1</v>
      </c>
      <c r="C4" s="1" t="s">
        <v>1</v>
      </c>
      <c r="D4" s="1" t="s">
        <v>1</v>
      </c>
    </row>
    <row r="5" spans="1:4" ht="15" customHeight="1">
      <c r="A5" s="1" t="s">
        <v>83</v>
      </c>
      <c r="B5" s="1"/>
      <c r="C5" s="1"/>
      <c r="D5" s="1" t="s">
        <v>1</v>
      </c>
    </row>
    <row r="6" spans="1:4" ht="15" customHeight="1">
      <c r="A6" s="1" t="s">
        <v>81</v>
      </c>
      <c r="B6" s="1"/>
      <c r="C6" s="1"/>
      <c r="D6" s="1" t="s">
        <v>1</v>
      </c>
    </row>
    <row r="7" spans="1:4" ht="15" customHeight="1">
      <c r="A7" s="31" t="s">
        <v>82</v>
      </c>
      <c r="B7" s="1"/>
      <c r="C7" s="1"/>
      <c r="D7" s="1"/>
    </row>
    <row r="8" spans="1:4" ht="15" customHeight="1">
      <c r="A8" s="32" t="str">
        <f>+"Ngày định giá/Ngày giao dịch: ngày "&amp;DAY(D3+1)&amp;" tháng "&amp;MONTH(D3+1)&amp;" năm "&amp;YEAR(D3)</f>
        <v>Ngày định giá/Ngày giao dịch: ngày 31 tháng 7 năm 2026</v>
      </c>
      <c r="B8" s="1"/>
      <c r="C8" s="1"/>
      <c r="D8" s="1" t="s">
        <v>4</v>
      </c>
    </row>
    <row r="9" spans="1:4" ht="15" customHeight="1">
      <c r="A9" s="1" t="s">
        <v>1</v>
      </c>
      <c r="B9" s="1" t="s">
        <v>1</v>
      </c>
      <c r="C9" s="1" t="s">
        <v>1</v>
      </c>
      <c r="D9" s="1" t="s">
        <v>5</v>
      </c>
    </row>
    <row r="10" spans="1:4" ht="15" customHeight="1">
      <c r="A10" s="1" t="s">
        <v>1</v>
      </c>
      <c r="B10" s="1" t="s">
        <v>1</v>
      </c>
      <c r="C10" s="1" t="s">
        <v>1</v>
      </c>
      <c r="D10" s="1" t="s">
        <v>1</v>
      </c>
    </row>
    <row r="11" spans="1:4" ht="15" customHeight="1">
      <c r="A11" s="1" t="s">
        <v>1</v>
      </c>
      <c r="B11" s="1" t="s">
        <v>1</v>
      </c>
      <c r="C11" s="1" t="s">
        <v>1</v>
      </c>
      <c r="D11" s="1" t="s">
        <v>1</v>
      </c>
    </row>
    <row r="12" spans="1:4" ht="15" customHeight="1">
      <c r="A12" s="1" t="s">
        <v>1</v>
      </c>
      <c r="B12" s="3" t="s">
        <v>6</v>
      </c>
      <c r="C12" s="3" t="s">
        <v>7</v>
      </c>
      <c r="D12" s="3" t="s">
        <v>8</v>
      </c>
    </row>
    <row r="13" spans="1:4" ht="15" customHeight="1">
      <c r="A13" s="1"/>
      <c r="B13" s="4" t="s">
        <v>9</v>
      </c>
      <c r="C13" s="4" t="s">
        <v>10</v>
      </c>
      <c r="D13" s="4" t="s">
        <v>11</v>
      </c>
    </row>
    <row r="14" spans="1:4" ht="15" customHeight="1">
      <c r="A14" s="1"/>
      <c r="B14" s="4" t="s">
        <v>12</v>
      </c>
      <c r="C14" s="4" t="s">
        <v>13</v>
      </c>
      <c r="D14" s="4" t="s">
        <v>14</v>
      </c>
    </row>
    <row r="15" spans="1:4" ht="15" customHeight="1">
      <c r="A15" s="1" t="s">
        <v>1</v>
      </c>
      <c r="B15" s="4" t="s">
        <v>15</v>
      </c>
      <c r="C15" s="4" t="s">
        <v>16</v>
      </c>
      <c r="D15" s="4" t="s">
        <v>17</v>
      </c>
    </row>
    <row r="16" spans="1:4" ht="15" customHeight="1">
      <c r="A16" s="1" t="s">
        <v>1</v>
      </c>
      <c r="B16" s="1" t="s">
        <v>1</v>
      </c>
      <c r="C16" s="1" t="s">
        <v>1</v>
      </c>
      <c r="D16" s="1" t="s">
        <v>1</v>
      </c>
    </row>
    <row r="17" spans="1:4" ht="15" customHeight="1">
      <c r="A17" s="1" t="s">
        <v>1</v>
      </c>
      <c r="B17" s="5" t="s">
        <v>18</v>
      </c>
      <c r="C17" s="43" t="s">
        <v>19</v>
      </c>
      <c r="D17" s="43"/>
    </row>
    <row r="18" spans="1:4" ht="15" customHeight="1">
      <c r="A18" s="1" t="s">
        <v>1</v>
      </c>
      <c r="B18" s="1" t="s">
        <v>1</v>
      </c>
      <c r="C18" s="43" t="s">
        <v>20</v>
      </c>
      <c r="D18" s="43"/>
    </row>
    <row r="19" spans="1:4" ht="15" customHeight="1">
      <c r="A19" s="1" t="s">
        <v>1</v>
      </c>
      <c r="B19" s="1" t="s">
        <v>1</v>
      </c>
      <c r="C19" s="43" t="s">
        <v>21</v>
      </c>
      <c r="D19" s="43"/>
    </row>
    <row r="20" spans="1:4" ht="15" customHeight="1">
      <c r="A20" s="1" t="s">
        <v>1</v>
      </c>
      <c r="B20" s="1" t="s">
        <v>1</v>
      </c>
      <c r="C20" s="1" t="s">
        <v>1</v>
      </c>
      <c r="D20" s="1" t="s">
        <v>1</v>
      </c>
    </row>
    <row r="21" spans="1:4" ht="15" customHeight="1">
      <c r="A21" s="1" t="s">
        <v>1</v>
      </c>
      <c r="B21" s="1" t="s">
        <v>1</v>
      </c>
      <c r="C21" s="1" t="s">
        <v>1</v>
      </c>
      <c r="D21" s="1" t="s">
        <v>1</v>
      </c>
    </row>
    <row r="22" spans="1:4" ht="15" customHeight="1">
      <c r="A22" s="1" t="s">
        <v>1</v>
      </c>
      <c r="B22" s="1" t="s">
        <v>1</v>
      </c>
      <c r="C22" s="1" t="s">
        <v>1</v>
      </c>
      <c r="D22" s="1" t="s">
        <v>1</v>
      </c>
    </row>
    <row r="23" spans="1:4" ht="38.25" customHeight="1">
      <c r="A23" s="41" t="s">
        <v>22</v>
      </c>
      <c r="B23" s="41"/>
      <c r="C23" s="41" t="s">
        <v>23</v>
      </c>
      <c r="D23" s="41"/>
    </row>
    <row r="24" spans="1:4" ht="15" customHeight="1">
      <c r="A24" s="42" t="s">
        <v>24</v>
      </c>
      <c r="B24" s="42"/>
      <c r="C24" s="42" t="s">
        <v>24</v>
      </c>
      <c r="D24" s="42"/>
    </row>
    <row r="25" spans="1:4" ht="15" customHeight="1">
      <c r="A25" s="43" t="s">
        <v>1</v>
      </c>
      <c r="B25" s="43"/>
      <c r="C25" s="43" t="s">
        <v>1</v>
      </c>
      <c r="D25" s="43"/>
    </row>
  </sheetData>
  <mergeCells count="10">
    <mergeCell ref="A1:D1"/>
    <mergeCell ref="C23:D23"/>
    <mergeCell ref="C24:D24"/>
    <mergeCell ref="A25:B25"/>
    <mergeCell ref="C25:D25"/>
    <mergeCell ref="C19:D19"/>
    <mergeCell ref="A23:B23"/>
    <mergeCell ref="A24:B24"/>
    <mergeCell ref="C17:D17"/>
    <mergeCell ref="C18:D18"/>
  </mergeCells>
  <pageMargins left="0.75" right="0.75" top="1" bottom="1" header="0.5" footer="0.5"/>
  <pageSetup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I34"/>
  <sheetViews>
    <sheetView tabSelected="1" zoomScale="85" zoomScaleNormal="85" workbookViewId="0">
      <selection activeCell="H29" sqref="H29"/>
    </sheetView>
  </sheetViews>
  <sheetFormatPr defaultRowHeight="12.75"/>
  <cols>
    <col min="1" max="1" width="6.85546875" customWidth="1"/>
    <col min="2" max="2" width="65" customWidth="1"/>
    <col min="3" max="4" width="20.42578125" customWidth="1"/>
    <col min="5" max="5" width="14" bestFit="1" customWidth="1"/>
    <col min="6" max="7" width="17.7109375" bestFit="1" customWidth="1"/>
    <col min="8" max="8" width="11.85546875" bestFit="1" customWidth="1"/>
  </cols>
  <sheetData>
    <row r="1" spans="1:9" ht="15" customHeight="1">
      <c r="A1" s="6" t="s">
        <v>6</v>
      </c>
      <c r="B1" s="6" t="s">
        <v>25</v>
      </c>
      <c r="C1" s="30" t="s">
        <v>26</v>
      </c>
      <c r="D1" s="6" t="s">
        <v>26</v>
      </c>
    </row>
    <row r="2" spans="1:9" ht="15" customHeight="1">
      <c r="A2" s="7" t="s">
        <v>42</v>
      </c>
      <c r="B2" s="7" t="s">
        <v>28</v>
      </c>
      <c r="C2" s="14"/>
      <c r="D2" s="18"/>
    </row>
    <row r="3" spans="1:9" ht="15" customHeight="1">
      <c r="A3" s="7" t="s">
        <v>9</v>
      </c>
      <c r="B3" s="7" t="s">
        <v>43</v>
      </c>
      <c r="C3" s="14"/>
      <c r="D3" s="18"/>
    </row>
    <row r="4" spans="1:9" ht="15" customHeight="1">
      <c r="A4" s="4" t="s">
        <v>29</v>
      </c>
      <c r="B4" s="4" t="s">
        <v>44</v>
      </c>
      <c r="C4" s="38" t="str">
        <f>D8</f>
        <v>109,167,205,238</v>
      </c>
      <c r="D4" s="19" t="s">
        <v>84</v>
      </c>
      <c r="F4" s="17"/>
      <c r="G4" s="17"/>
      <c r="H4" s="17"/>
      <c r="I4" s="16"/>
    </row>
    <row r="5" spans="1:9" ht="15" customHeight="1">
      <c r="A5" s="4" t="s">
        <v>31</v>
      </c>
      <c r="B5" s="4" t="s">
        <v>45</v>
      </c>
      <c r="C5" s="20"/>
      <c r="D5" s="20"/>
      <c r="G5" s="17"/>
      <c r="H5" s="17"/>
      <c r="I5" s="16"/>
    </row>
    <row r="6" spans="1:9" ht="15" customHeight="1">
      <c r="A6" s="4" t="s">
        <v>33</v>
      </c>
      <c r="B6" s="4" t="s">
        <v>46</v>
      </c>
      <c r="C6" s="39" t="str">
        <f>D10</f>
        <v>10,727.29</v>
      </c>
      <c r="D6" s="20" t="s">
        <v>85</v>
      </c>
      <c r="G6" s="17"/>
      <c r="H6" s="17"/>
      <c r="I6" s="16"/>
    </row>
    <row r="7" spans="1:9" ht="15" customHeight="1">
      <c r="A7" s="7" t="s">
        <v>12</v>
      </c>
      <c r="B7" s="7" t="s">
        <v>47</v>
      </c>
      <c r="C7" s="21"/>
      <c r="D7" s="21"/>
      <c r="F7" s="17"/>
      <c r="G7" s="17"/>
      <c r="H7" s="17"/>
      <c r="I7" s="16"/>
    </row>
    <row r="8" spans="1:9" ht="15" customHeight="1">
      <c r="A8" s="4" t="s">
        <v>36</v>
      </c>
      <c r="B8" s="4" t="s">
        <v>44</v>
      </c>
      <c r="C8" s="33" t="s">
        <v>90</v>
      </c>
      <c r="D8" s="19" t="s">
        <v>86</v>
      </c>
      <c r="F8" s="17"/>
      <c r="G8" s="17"/>
      <c r="H8" s="17"/>
      <c r="I8" s="16"/>
    </row>
    <row r="9" spans="1:9" ht="15" customHeight="1">
      <c r="A9" s="4" t="s">
        <v>38</v>
      </c>
      <c r="B9" s="4" t="s">
        <v>45</v>
      </c>
      <c r="C9" s="20"/>
      <c r="D9" s="20"/>
      <c r="G9" s="17"/>
      <c r="H9" s="17"/>
      <c r="I9" s="16"/>
    </row>
    <row r="10" spans="1:9" ht="15" customHeight="1">
      <c r="A10" s="4" t="s">
        <v>40</v>
      </c>
      <c r="B10" s="4" t="s">
        <v>46</v>
      </c>
      <c r="C10" s="34" t="s">
        <v>91</v>
      </c>
      <c r="D10" s="20" t="s">
        <v>87</v>
      </c>
      <c r="G10" s="17"/>
      <c r="H10" s="17"/>
      <c r="I10" s="16"/>
    </row>
    <row r="11" spans="1:9" ht="20.25" customHeight="1">
      <c r="A11" s="7" t="s">
        <v>15</v>
      </c>
      <c r="B11" s="7" t="s">
        <v>48</v>
      </c>
      <c r="C11" s="38">
        <f>C8-C4</f>
        <v>664561070</v>
      </c>
      <c r="D11" s="22">
        <v>190679241</v>
      </c>
      <c r="E11" s="35"/>
      <c r="F11" s="17"/>
      <c r="G11" s="17"/>
      <c r="H11" s="17"/>
      <c r="I11" s="16"/>
    </row>
    <row r="12" spans="1:9" ht="28.5" customHeight="1">
      <c r="A12" s="4" t="s">
        <v>49</v>
      </c>
      <c r="B12" s="13" t="s">
        <v>50</v>
      </c>
      <c r="C12" s="38">
        <f>C11-C13</f>
        <v>16734105</v>
      </c>
      <c r="D12" s="22">
        <v>201815660</v>
      </c>
      <c r="F12" s="16"/>
      <c r="G12" s="17"/>
      <c r="H12" s="17"/>
      <c r="I12" s="16"/>
    </row>
    <row r="13" spans="1:9" ht="15" customHeight="1">
      <c r="A13" s="4" t="s">
        <v>51</v>
      </c>
      <c r="B13" s="4" t="s">
        <v>52</v>
      </c>
      <c r="C13" s="22">
        <v>647826965</v>
      </c>
      <c r="D13" s="22">
        <v>-11136419</v>
      </c>
      <c r="G13" s="17"/>
      <c r="H13" s="17"/>
      <c r="I13" s="16"/>
    </row>
    <row r="14" spans="1:9" ht="30" customHeight="1">
      <c r="A14" s="4" t="s">
        <v>53</v>
      </c>
      <c r="B14" s="13" t="s">
        <v>54</v>
      </c>
      <c r="C14" s="22"/>
      <c r="D14" s="22"/>
      <c r="F14" s="17"/>
      <c r="G14" s="17"/>
      <c r="H14" s="17"/>
      <c r="I14" s="16"/>
    </row>
    <row r="15" spans="1:9" ht="35.25" customHeight="1">
      <c r="A15" s="7" t="s">
        <v>55</v>
      </c>
      <c r="B15" s="15" t="s">
        <v>56</v>
      </c>
      <c r="C15" s="39">
        <f>C10-C6</f>
        <v>1.6299999999991996</v>
      </c>
      <c r="D15" s="23">
        <v>19.830000000001746</v>
      </c>
      <c r="G15" s="17"/>
      <c r="H15" s="17"/>
      <c r="I15" s="16"/>
    </row>
    <row r="16" spans="1:9" ht="15" customHeight="1">
      <c r="A16" s="7" t="s">
        <v>57</v>
      </c>
      <c r="B16" s="7" t="s">
        <v>58</v>
      </c>
      <c r="C16" s="24"/>
      <c r="D16" s="24"/>
      <c r="G16" s="17"/>
      <c r="H16" s="17"/>
      <c r="I16" s="16"/>
    </row>
    <row r="17" spans="1:9" ht="15" customHeight="1">
      <c r="A17" s="4" t="s">
        <v>59</v>
      </c>
      <c r="B17" s="4" t="s">
        <v>60</v>
      </c>
      <c r="C17" s="33" t="s">
        <v>92</v>
      </c>
      <c r="D17" s="36" t="s">
        <v>88</v>
      </c>
      <c r="F17" s="17"/>
      <c r="G17" s="17"/>
      <c r="H17" s="17"/>
      <c r="I17" s="16"/>
    </row>
    <row r="18" spans="1:9" ht="15" customHeight="1">
      <c r="A18" s="4" t="s">
        <v>61</v>
      </c>
      <c r="B18" s="4" t="s">
        <v>62</v>
      </c>
      <c r="C18" s="36">
        <v>52870467227</v>
      </c>
      <c r="D18" s="36" t="s">
        <v>89</v>
      </c>
      <c r="G18" s="17"/>
      <c r="H18" s="17"/>
      <c r="I18" s="16"/>
    </row>
    <row r="19" spans="1:9" ht="15" customHeight="1">
      <c r="A19" s="7" t="s">
        <v>63</v>
      </c>
      <c r="B19" s="7" t="s">
        <v>35</v>
      </c>
      <c r="C19" s="25"/>
      <c r="D19" s="26"/>
      <c r="G19" s="17"/>
      <c r="H19" s="17"/>
      <c r="I19" s="16"/>
    </row>
    <row r="20" spans="1:9" ht="15" customHeight="1">
      <c r="A20" s="4" t="s">
        <v>64</v>
      </c>
      <c r="B20" s="4" t="s">
        <v>37</v>
      </c>
      <c r="C20" s="27">
        <v>0</v>
      </c>
      <c r="D20" s="27">
        <v>0</v>
      </c>
      <c r="F20" s="17"/>
      <c r="G20" s="17"/>
      <c r="H20" s="17"/>
      <c r="I20" s="16"/>
    </row>
    <row r="21" spans="1:9" ht="15" customHeight="1">
      <c r="A21" s="4" t="s">
        <v>65</v>
      </c>
      <c r="B21" s="4" t="s">
        <v>39</v>
      </c>
      <c r="C21" s="37">
        <f>ROUND(C10*C20,0)</f>
        <v>0</v>
      </c>
      <c r="D21" s="37">
        <v>0</v>
      </c>
      <c r="F21" s="17"/>
      <c r="G21" s="17"/>
      <c r="H21" s="17"/>
      <c r="I21" s="16"/>
    </row>
    <row r="22" spans="1:9" ht="15" customHeight="1">
      <c r="A22" s="4" t="s">
        <v>66</v>
      </c>
      <c r="B22" s="4" t="s">
        <v>41</v>
      </c>
      <c r="C22" s="28">
        <f>C21/C8</f>
        <v>0</v>
      </c>
      <c r="D22" s="29">
        <v>0</v>
      </c>
      <c r="G22" s="17"/>
      <c r="H22" s="17"/>
      <c r="I22" s="16"/>
    </row>
    <row r="23" spans="1:9" ht="45.75" customHeight="1">
      <c r="A23" s="7" t="s">
        <v>67</v>
      </c>
      <c r="B23" s="15" t="s">
        <v>68</v>
      </c>
      <c r="C23" s="7"/>
      <c r="D23" s="7"/>
    </row>
    <row r="24" spans="1:9" ht="15" customHeight="1">
      <c r="A24" s="7" t="s">
        <v>9</v>
      </c>
      <c r="B24" s="7" t="s">
        <v>43</v>
      </c>
      <c r="C24" s="7"/>
      <c r="D24" s="7"/>
      <c r="F24" s="17"/>
      <c r="G24" s="17"/>
    </row>
    <row r="25" spans="1:9" ht="15" customHeight="1">
      <c r="A25" s="7" t="s">
        <v>12</v>
      </c>
      <c r="B25" s="7" t="s">
        <v>47</v>
      </c>
      <c r="C25" s="7"/>
      <c r="D25" s="7"/>
      <c r="G25" s="17"/>
    </row>
    <row r="26" spans="1:9" ht="15" customHeight="1">
      <c r="A26" s="7" t="s">
        <v>15</v>
      </c>
      <c r="B26" s="7" t="s">
        <v>69</v>
      </c>
      <c r="C26" s="7"/>
      <c r="D26" s="7"/>
      <c r="G26" s="17"/>
    </row>
    <row r="27" spans="1:9" ht="15" customHeight="1">
      <c r="A27" s="7" t="s">
        <v>55</v>
      </c>
      <c r="B27" s="7" t="s">
        <v>70</v>
      </c>
      <c r="C27" s="7" t="s">
        <v>71</v>
      </c>
      <c r="D27" s="7" t="s">
        <v>71</v>
      </c>
      <c r="G27" s="17"/>
    </row>
    <row r="28" spans="1:9" ht="15" customHeight="1">
      <c r="A28" s="4" t="s">
        <v>72</v>
      </c>
      <c r="B28" s="4" t="s">
        <v>73</v>
      </c>
      <c r="C28" s="4"/>
      <c r="D28" s="4"/>
    </row>
    <row r="29" spans="1:9" ht="15" customHeight="1">
      <c r="A29" s="4" t="s">
        <v>74</v>
      </c>
      <c r="B29" s="4" t="s">
        <v>75</v>
      </c>
      <c r="C29" s="4"/>
      <c r="D29" s="4"/>
    </row>
    <row r="30" spans="1:9" ht="15" customHeight="1">
      <c r="A30" s="7" t="s">
        <v>57</v>
      </c>
      <c r="B30" s="7" t="s">
        <v>76</v>
      </c>
      <c r="C30" s="7"/>
      <c r="D30" s="7"/>
    </row>
    <row r="31" spans="1:9" ht="15" customHeight="1">
      <c r="A31" s="4" t="s">
        <v>59</v>
      </c>
      <c r="B31" s="4" t="s">
        <v>60</v>
      </c>
      <c r="C31" s="4"/>
      <c r="D31" s="4"/>
    </row>
    <row r="32" spans="1:9" ht="15" customHeight="1">
      <c r="A32" s="4" t="s">
        <v>61</v>
      </c>
      <c r="B32" s="4" t="s">
        <v>62</v>
      </c>
      <c r="C32" s="4"/>
      <c r="D32" s="4"/>
    </row>
    <row r="33" spans="1:4" ht="15" customHeight="1">
      <c r="A33" s="43" t="s">
        <v>77</v>
      </c>
      <c r="B33" s="43"/>
      <c r="C33" s="43"/>
      <c r="D33" s="43"/>
    </row>
    <row r="34" spans="1:4" ht="15" customHeight="1">
      <c r="A34" s="43" t="s">
        <v>78</v>
      </c>
      <c r="B34" s="43"/>
      <c r="C34" s="43"/>
      <c r="D34" s="43"/>
    </row>
  </sheetData>
  <mergeCells count="2">
    <mergeCell ref="A33:D33"/>
    <mergeCell ref="A34:D34"/>
  </mergeCells>
  <pageMargins left="0.75" right="0.75" top="1" bottom="1" header="0.5" footer="0.5"/>
  <pageSetup orientation="portrait" horizontalDpi="300" verticalDpi="300" r:id="rId1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D9"/>
  <sheetViews>
    <sheetView workbookViewId="0">
      <selection activeCell="B42" sqref="B42"/>
    </sheetView>
  </sheetViews>
  <sheetFormatPr defaultRowHeight="12.75"/>
  <cols>
    <col min="1" max="1" width="7.42578125" customWidth="1"/>
    <col min="2" max="2" width="54.85546875" customWidth="1"/>
    <col min="3" max="4" width="23.28515625" customWidth="1"/>
  </cols>
  <sheetData>
    <row r="1" spans="1:4" ht="15" customHeight="1">
      <c r="A1" s="6" t="s">
        <v>6</v>
      </c>
      <c r="B1" s="6" t="s">
        <v>25</v>
      </c>
      <c r="C1" s="6" t="s">
        <v>26</v>
      </c>
      <c r="D1" s="6" t="s">
        <v>27</v>
      </c>
    </row>
    <row r="2" spans="1:4" ht="15" customHeight="1">
      <c r="A2" s="7" t="s">
        <v>9</v>
      </c>
      <c r="B2" s="7" t="s">
        <v>28</v>
      </c>
      <c r="C2" s="7"/>
      <c r="D2" s="7"/>
    </row>
    <row r="3" spans="1:4" ht="15" customHeight="1">
      <c r="A3" s="4" t="s">
        <v>29</v>
      </c>
      <c r="B3" s="4" t="s">
        <v>30</v>
      </c>
      <c r="C3" s="10"/>
      <c r="D3" s="10"/>
    </row>
    <row r="4" spans="1:4" ht="15" customHeight="1">
      <c r="A4" s="4" t="s">
        <v>31</v>
      </c>
      <c r="B4" s="4" t="s">
        <v>32</v>
      </c>
      <c r="C4" s="4"/>
      <c r="D4" s="4"/>
    </row>
    <row r="5" spans="1:4" ht="15" customHeight="1">
      <c r="A5" s="4" t="s">
        <v>33</v>
      </c>
      <c r="B5" s="4" t="s">
        <v>34</v>
      </c>
      <c r="C5" s="11"/>
      <c r="D5" s="11"/>
    </row>
    <row r="6" spans="1:4" ht="15" customHeight="1">
      <c r="A6" s="7" t="s">
        <v>12</v>
      </c>
      <c r="B6" s="7" t="s">
        <v>35</v>
      </c>
      <c r="C6" s="7"/>
      <c r="D6" s="7"/>
    </row>
    <row r="7" spans="1:4" ht="15" customHeight="1">
      <c r="A7" s="4" t="s">
        <v>36</v>
      </c>
      <c r="B7" s="4" t="s">
        <v>37</v>
      </c>
      <c r="C7" s="9"/>
      <c r="D7" s="9"/>
    </row>
    <row r="8" spans="1:4" ht="15" customHeight="1">
      <c r="A8" s="4" t="s">
        <v>38</v>
      </c>
      <c r="B8" s="4" t="s">
        <v>39</v>
      </c>
      <c r="C8" s="9"/>
      <c r="D8" s="9"/>
    </row>
    <row r="9" spans="1:4" ht="15" customHeight="1">
      <c r="A9" s="4" t="s">
        <v>40</v>
      </c>
      <c r="B9" s="4" t="s">
        <v>41</v>
      </c>
      <c r="C9" s="12"/>
      <c r="D9" s="12"/>
    </row>
  </sheetData>
  <pageMargins left="0.75" right="0.75" top="1" bottom="1" header="0.5" footer="0.5"/>
  <pageSetup orientation="portrait" horizontalDpi="300" verticalDpi="300"/>
  <headerFooter alignWithMargins="0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C3"/>
  <sheetViews>
    <sheetView workbookViewId="0"/>
  </sheetViews>
  <sheetFormatPr defaultRowHeight="12.75"/>
  <cols>
    <col min="1" max="1" width="6.85546875" customWidth="1"/>
    <col min="2" max="2" width="39.42578125" customWidth="1"/>
    <col min="3" max="3" width="43.5703125" customWidth="1"/>
  </cols>
  <sheetData>
    <row r="1" spans="1:3" ht="15" customHeight="1">
      <c r="A1" s="6" t="s">
        <v>6</v>
      </c>
      <c r="B1" s="6" t="s">
        <v>79</v>
      </c>
      <c r="C1" s="6" t="s">
        <v>7</v>
      </c>
    </row>
    <row r="2" spans="1:3" ht="15" customHeight="1">
      <c r="A2" s="4" t="s">
        <v>80</v>
      </c>
      <c r="B2" s="4" t="s">
        <v>80</v>
      </c>
      <c r="C2" s="4" t="s">
        <v>80</v>
      </c>
    </row>
    <row r="3" spans="1:3" ht="15" customHeight="1">
      <c r="A3" s="4"/>
      <c r="B3" s="4"/>
      <c r="C3" s="4"/>
    </row>
  </sheetData>
  <pageMargins left="0.75" right="0.75" top="1" bottom="1" header="0.5" footer="0.5"/>
  <pageSetup orientation="portrait" horizontalDpi="300" verticalDpi="300"/>
  <headerFooter alignWithMargins="0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A81"/>
  <sheetViews>
    <sheetView workbookViewId="0"/>
  </sheetViews>
  <sheetFormatPr defaultRowHeight="12.75"/>
  <sheetData>
    <row r="1" spans="1:1">
      <c r="A1" t="str">
        <f>CONCATENATE("{'SheetId':'532945ab-6ee2-445c-968d-e7f02eb76aac'",",","'UId':'45b08bd2-96ec-4c18-a8e8-9e7e47bac452'",",'Col':",COLUMN(QuyDinhGia_HangNgay!C2),",'Row':",ROW(QuyDinhGia_HangNgay!C2),",","'Format':'numberic'",",'Value':'",SUBSTITUTE(QuyDinhGia_HangNgay!C2,"'","\'"),"','TargetCode':''}")</f>
        <v>{'SheetId':'532945ab-6ee2-445c-968d-e7f02eb76aac','UId':'45b08bd2-96ec-4c18-a8e8-9e7e47bac452','Col':3,'Row':2,'Format':'numberic','Value':'','TargetCode':''}</v>
      </c>
    </row>
    <row r="2" spans="1:1">
      <c r="A2" t="str">
        <f>CONCATENATE("{'SheetId':'532945ab-6ee2-445c-968d-e7f02eb76aac'",",","'UId':'d132f729-b6c1-49cf-b9f5-ab3e04e5d79b'",",'Col':",COLUMN(QuyDinhGia_HangNgay!D2),",'Row':",ROW(QuyDinhGia_HangNgay!D2),",","'Format':'numberic'",",'Value':'",SUBSTITUTE(QuyDinhGia_HangNgay!D2,"'","\'"),"','TargetCode':''}")</f>
        <v>{'SheetId':'532945ab-6ee2-445c-968d-e7f02eb76aac','UId':'d132f729-b6c1-49cf-b9f5-ab3e04e5d79b','Col':4,'Row':2,'Format':'numberic','Value':'','TargetCode':''}</v>
      </c>
    </row>
    <row r="3" spans="1:1">
      <c r="A3" t="str">
        <f>CONCATENATE("{'SheetId':'532945ab-6ee2-445c-968d-e7f02eb76aac'",",","'UId':'1f175759-6dcd-4ce2-a463-54620d3cec54'",",'Col':",COLUMN(QuyDinhGia_HangNgay!C3),",'Row':",ROW(QuyDinhGia_HangNgay!C3),",","'Format':'numberic'",",'Value':'",SUBSTITUTE(QuyDinhGia_HangNgay!C3,"'","\'"),"','TargetCode':''}")</f>
        <v>{'SheetId':'532945ab-6ee2-445c-968d-e7f02eb76aac','UId':'1f175759-6dcd-4ce2-a463-54620d3cec54','Col':3,'Row':3,'Format':'numberic','Value':'','TargetCode':''}</v>
      </c>
    </row>
    <row r="4" spans="1:1">
      <c r="A4" t="str">
        <f>CONCATENATE("{'SheetId':'532945ab-6ee2-445c-968d-e7f02eb76aac'",",","'UId':'df63451e-4881-4f55-9d40-3ad3e6256289'",",'Col':",COLUMN(QuyDinhGia_HangNgay!D3),",'Row':",ROW(QuyDinhGia_HangNgay!D3),",","'Format':'numberic'",",'Value':'",SUBSTITUTE(QuyDinhGia_HangNgay!D3,"'","\'"),"','TargetCode':''}")</f>
        <v>{'SheetId':'532945ab-6ee2-445c-968d-e7f02eb76aac','UId':'df63451e-4881-4f55-9d40-3ad3e6256289','Col':4,'Row':3,'Format':'numberic','Value':'','TargetCode':''}</v>
      </c>
    </row>
    <row r="5" spans="1:1">
      <c r="A5" t="str">
        <f>CONCATENATE("{'SheetId':'532945ab-6ee2-445c-968d-e7f02eb76aac'",",","'UId':'2eff2f57-bc8b-45eb-a1ab-ce1a46dd2e39'",",'Col':",COLUMN(QuyDinhGia_HangNgay!C4),",'Row':",ROW(QuyDinhGia_HangNgay!C4),",","'Format':'numberic'",",'Value':'",SUBSTITUTE(QuyDinhGia_HangNgay!C4,"'","\'"),"','TargetCode':''}")</f>
        <v>{'SheetId':'532945ab-6ee2-445c-968d-e7f02eb76aac','UId':'2eff2f57-bc8b-45eb-a1ab-ce1a46dd2e39','Col':3,'Row':4,'Format':'numberic','Value':'','TargetCode':''}</v>
      </c>
    </row>
    <row r="6" spans="1:1">
      <c r="A6" t="str">
        <f>CONCATENATE("{'SheetId':'532945ab-6ee2-445c-968d-e7f02eb76aac'",",","'UId':'14241584-115f-4a0b-853a-c294e7421148'",",'Col':",COLUMN(QuyDinhGia_HangNgay!D4),",'Row':",ROW(QuyDinhGia_HangNgay!D4),",","'Format':'numberic'",",'Value':'",SUBSTITUTE(QuyDinhGia_HangNgay!D4,"'","\'"),"','TargetCode':''}")</f>
        <v>{'SheetId':'532945ab-6ee2-445c-968d-e7f02eb76aac','UId':'14241584-115f-4a0b-853a-c294e7421148','Col':4,'Row':4,'Format':'numberic','Value':'','TargetCode':''}</v>
      </c>
    </row>
    <row r="7" spans="1:1">
      <c r="A7" t="str">
        <f>CONCATENATE("{'SheetId':'532945ab-6ee2-445c-968d-e7f02eb76aac'",",","'UId':'8922bb11-1c36-45a2-b95e-d93a0bfb38a0'",",'Col':",COLUMN(QuyDinhGia_HangNgay!C5),",'Row':",ROW(QuyDinhGia_HangNgay!C5),",","'Format':'numberic'",",'Value':'",SUBSTITUTE(QuyDinhGia_HangNgay!C5,"'","\'"),"','TargetCode':''}")</f>
        <v>{'SheetId':'532945ab-6ee2-445c-968d-e7f02eb76aac','UId':'8922bb11-1c36-45a2-b95e-d93a0bfb38a0','Col':3,'Row':5,'Format':'numberic','Value':'','TargetCode':''}</v>
      </c>
    </row>
    <row r="8" spans="1:1">
      <c r="A8" t="str">
        <f>CONCATENATE("{'SheetId':'532945ab-6ee2-445c-968d-e7f02eb76aac'",",","'UId':'0386b55c-340a-4ccd-b981-23c5ede5d6b8'",",'Col':",COLUMN(QuyDinhGia_HangNgay!D5),",'Row':",ROW(QuyDinhGia_HangNgay!D5),",","'Format':'numberic'",",'Value':'",SUBSTITUTE(QuyDinhGia_HangNgay!D5,"'","\'"),"','TargetCode':''}")</f>
        <v>{'SheetId':'532945ab-6ee2-445c-968d-e7f02eb76aac','UId':'0386b55c-340a-4ccd-b981-23c5ede5d6b8','Col':4,'Row':5,'Format':'numberic','Value':'','TargetCode':''}</v>
      </c>
    </row>
    <row r="9" spans="1:1">
      <c r="A9" t="str">
        <f>CONCATENATE("{'SheetId':'532945ab-6ee2-445c-968d-e7f02eb76aac'",",","'UId':'52cfa2aa-2e4e-4d9b-aa94-408ee6db76ba'",",'Col':",COLUMN(QuyDinhGia_HangNgay!C6),",'Row':",ROW(QuyDinhGia_HangNgay!C6),",","'Format':'numberic'",",'Value':'",SUBSTITUTE(QuyDinhGia_HangNgay!C6,"'","\'"),"','TargetCode':''}")</f>
        <v>{'SheetId':'532945ab-6ee2-445c-968d-e7f02eb76aac','UId':'52cfa2aa-2e4e-4d9b-aa94-408ee6db76ba','Col':3,'Row':6,'Format':'numberic','Value':'','TargetCode':''}</v>
      </c>
    </row>
    <row r="10" spans="1:1">
      <c r="A10" t="str">
        <f>CONCATENATE("{'SheetId':'532945ab-6ee2-445c-968d-e7f02eb76aac'",",","'UId':'9a5146c2-fdd2-41ce-9041-29ea7556319e'",",'Col':",COLUMN(QuyDinhGia_HangNgay!D6),",'Row':",ROW(QuyDinhGia_HangNgay!D6),",","'Format':'numberic'",",'Value':'",SUBSTITUTE(QuyDinhGia_HangNgay!D6,"'","\'"),"','TargetCode':''}")</f>
        <v>{'SheetId':'532945ab-6ee2-445c-968d-e7f02eb76aac','UId':'9a5146c2-fdd2-41ce-9041-29ea7556319e','Col':4,'Row':6,'Format':'numberic','Value':'','TargetCode':''}</v>
      </c>
    </row>
    <row r="11" spans="1:1">
      <c r="A11" t="str">
        <f>CONCATENATE("{'SheetId':'532945ab-6ee2-445c-968d-e7f02eb76aac'",",","'UId':'0122b8e6-6e98-44a3-b5f5-62119cc28b58'",",'Col':",COLUMN(QuyDinhGia_HangNgay!C7),",'Row':",ROW(QuyDinhGia_HangNgay!C7),",","'Format':'numberic'",",'Value':'",SUBSTITUTE(QuyDinhGia_HangNgay!C7,"'","\'"),"','TargetCode':''}")</f>
        <v>{'SheetId':'532945ab-6ee2-445c-968d-e7f02eb76aac','UId':'0122b8e6-6e98-44a3-b5f5-62119cc28b58','Col':3,'Row':7,'Format':'numberic','Value':'','TargetCode':''}</v>
      </c>
    </row>
    <row r="12" spans="1:1">
      <c r="A12" t="str">
        <f>CONCATENATE("{'SheetId':'532945ab-6ee2-445c-968d-e7f02eb76aac'",",","'UId':'168f3043-fb6e-4c8d-b2e8-aadbc57d62ae'",",'Col':",COLUMN(QuyDinhGia_HangNgay!D7),",'Row':",ROW(QuyDinhGia_HangNgay!D7),",","'Format':'numberic'",",'Value':'",SUBSTITUTE(QuyDinhGia_HangNgay!D7,"'","\'"),"','TargetCode':''}")</f>
        <v>{'SheetId':'532945ab-6ee2-445c-968d-e7f02eb76aac','UId':'168f3043-fb6e-4c8d-b2e8-aadbc57d62ae','Col':4,'Row':7,'Format':'numberic','Value':'','TargetCode':''}</v>
      </c>
    </row>
    <row r="13" spans="1:1">
      <c r="A13" t="str">
        <f>CONCATENATE("{'SheetId':'532945ab-6ee2-445c-968d-e7f02eb76aac'",",","'UId':'dc373327-812c-4574-a89b-45e7962c83f9'",",'Col':",COLUMN(QuyDinhGia_HangNgay!C8),",'Row':",ROW(QuyDinhGia_HangNgay!C8),",","'Format':'numberic'",",'Value':'",SUBSTITUTE(QuyDinhGia_HangNgay!C8,"'","\'"),"','TargetCode':''}")</f>
        <v>{'SheetId':'532945ab-6ee2-445c-968d-e7f02eb76aac','UId':'dc373327-812c-4574-a89b-45e7962c83f9','Col':3,'Row':8,'Format':'numberic','Value':'','TargetCode':''}</v>
      </c>
    </row>
    <row r="14" spans="1:1">
      <c r="A14" t="str">
        <f>CONCATENATE("{'SheetId':'532945ab-6ee2-445c-968d-e7f02eb76aac'",",","'UId':'61429e25-1f7f-4225-afcd-4f77120fa043'",",'Col':",COLUMN(QuyDinhGia_HangNgay!D8),",'Row':",ROW(QuyDinhGia_HangNgay!D8),",","'Format':'numberic'",",'Value':'",SUBSTITUTE(QuyDinhGia_HangNgay!D8,"'","\'"),"','TargetCode':''}")</f>
        <v>{'SheetId':'532945ab-6ee2-445c-968d-e7f02eb76aac','UId':'61429e25-1f7f-4225-afcd-4f77120fa043','Col':4,'Row':8,'Format':'numberic','Value':'','TargetCode':''}</v>
      </c>
    </row>
    <row r="15" spans="1:1">
      <c r="A15" t="str">
        <f>CONCATENATE("{'SheetId':'532945ab-6ee2-445c-968d-e7f02eb76aac'",",","'UId':'edff4b95-f346-4d9f-b0ef-26cf1f17b229'",",'Col':",COLUMN(QuyDinhGia_HangNgay!C9),",'Row':",ROW(QuyDinhGia_HangNgay!C9),",","'Format':'numberic'",",'Value':'",SUBSTITUTE(QuyDinhGia_HangNgay!C9,"'","\'"),"','TargetCode':''}")</f>
        <v>{'SheetId':'532945ab-6ee2-445c-968d-e7f02eb76aac','UId':'edff4b95-f346-4d9f-b0ef-26cf1f17b229','Col':3,'Row':9,'Format':'numberic','Value':'','TargetCode':''}</v>
      </c>
    </row>
    <row r="16" spans="1:1">
      <c r="A16" t="str">
        <f>CONCATENATE("{'SheetId':'532945ab-6ee2-445c-968d-e7f02eb76aac'",",","'UId':'2d8d3015-7339-4a4c-89aa-d8c5184315f6'",",'Col':",COLUMN(QuyDinhGia_HangNgay!D9),",'Row':",ROW(QuyDinhGia_HangNgay!D9),",","'Format':'numberic'",",'Value':'",SUBSTITUTE(QuyDinhGia_HangNgay!D9,"'","\'"),"','TargetCode':''}")</f>
        <v>{'SheetId':'532945ab-6ee2-445c-968d-e7f02eb76aac','UId':'2d8d3015-7339-4a4c-89aa-d8c5184315f6','Col':4,'Row':9,'Format':'numberic','Value':'','TargetCode':''}</v>
      </c>
    </row>
    <row r="17" spans="1:1">
      <c r="A17" t="str">
        <f>CONCATENATE("{'SheetId':'0f0a93f5-60f7-4c27-9121-9ea290dd8334'",",","'UId':'ff30e2e5-527e-4964-a17e-13e2aa034164'",",'Col':",COLUMN(QuyDinhGia_Khac!C2),",'Row':",ROW(QuyDinhGia_Khac!C2),",","'Format':'numberic'",",'Value':'",SUBSTITUTE(QuyDinhGia_Khac!C2,"'","\'"),"','TargetCode':''}")</f>
        <v>{'SheetId':'0f0a93f5-60f7-4c27-9121-9ea290dd8334','UId':'ff30e2e5-527e-4964-a17e-13e2aa034164','Col':3,'Row':2,'Format':'numberic','Value':'','TargetCode':''}</v>
      </c>
    </row>
    <row r="18" spans="1:1">
      <c r="A18" t="str">
        <f>CONCATENATE("{'SheetId':'0f0a93f5-60f7-4c27-9121-9ea290dd8334'",",","'UId':'ffa9dc97-4b5c-45af-a009-09904594499c'",",'Col':",COLUMN(QuyDinhGia_Khac!D2),",'Row':",ROW(QuyDinhGia_Khac!D2),",","'Format':'numberic'",",'Value':'",SUBSTITUTE(QuyDinhGia_Khac!D2,"'","\'"),"','TargetCode':''}")</f>
        <v>{'SheetId':'0f0a93f5-60f7-4c27-9121-9ea290dd8334','UId':'ffa9dc97-4b5c-45af-a009-09904594499c','Col':4,'Row':2,'Format':'numberic','Value':'','TargetCode':''}</v>
      </c>
    </row>
    <row r="19" spans="1:1">
      <c r="A19" t="str">
        <f>CONCATENATE("{'SheetId':'0f0a93f5-60f7-4c27-9121-9ea290dd8334'",",","'UId':'0ff58739-4c6d-429f-a359-4661ee8ca778'",",'Col':",COLUMN(QuyDinhGia_Khac!C3),",'Row':",ROW(QuyDinhGia_Khac!C3),",","'Format':'numberic'",",'Value':'",SUBSTITUTE(QuyDinhGia_Khac!C3,"'","\'"),"','TargetCode':''}")</f>
        <v>{'SheetId':'0f0a93f5-60f7-4c27-9121-9ea290dd8334','UId':'0ff58739-4c6d-429f-a359-4661ee8ca778','Col':3,'Row':3,'Format':'numberic','Value':'','TargetCode':''}</v>
      </c>
    </row>
    <row r="20" spans="1:1">
      <c r="A20" t="str">
        <f>CONCATENATE("{'SheetId':'0f0a93f5-60f7-4c27-9121-9ea290dd8334'",",","'UId':'0c9edbf8-9360-48a1-9c31-4d87c267079d'",",'Col':",COLUMN(QuyDinhGia_Khac!D3),",'Row':",ROW(QuyDinhGia_Khac!D3),",","'Format':'numberic'",",'Value':'",SUBSTITUTE(QuyDinhGia_Khac!D3,"'","\'"),"','TargetCode':''}")</f>
        <v>{'SheetId':'0f0a93f5-60f7-4c27-9121-9ea290dd8334','UId':'0c9edbf8-9360-48a1-9c31-4d87c267079d','Col':4,'Row':3,'Format':'numberic','Value':'','TargetCode':''}</v>
      </c>
    </row>
    <row r="21" spans="1:1">
      <c r="A21" t="str">
        <f>CONCATENATE("{'SheetId':'0f0a93f5-60f7-4c27-9121-9ea290dd8334'",",","'UId':'7d8df9de-6ec3-46c6-a9cb-3bb3debdabc3'",",'Col':",COLUMN(QuyDinhGia_Khac!C4),",'Row':",ROW(QuyDinhGia_Khac!C4),",","'Format':'numberic'",",'Value':'",SUBSTITUTE(QuyDinhGia_Khac!C4,"'","\'"),"','TargetCode':''}")</f>
        <v>{'SheetId':'0f0a93f5-60f7-4c27-9121-9ea290dd8334','UId':'7d8df9de-6ec3-46c6-a9cb-3bb3debdabc3','Col':3,'Row':4,'Format':'numberic','Value':'109,167,205,238','TargetCode':''}</v>
      </c>
    </row>
    <row r="22" spans="1:1">
      <c r="A22" t="str">
        <f>CONCATENATE("{'SheetId':'0f0a93f5-60f7-4c27-9121-9ea290dd8334'",",","'UId':'6878300a-c20f-462d-9746-1f03421f3475'",",'Col':",COLUMN(QuyDinhGia_Khac!D4),",'Row':",ROW(QuyDinhGia_Khac!D4),",","'Format':'numberic'",",'Value':'",SUBSTITUTE(QuyDinhGia_Khac!D4,"'","\'"),"','TargetCode':''}")</f>
        <v>{'SheetId':'0f0a93f5-60f7-4c27-9121-9ea290dd8334','UId':'6878300a-c20f-462d-9746-1f03421f3475','Col':4,'Row':4,'Format':'numberic','Value':'108,976,525,997','TargetCode':''}</v>
      </c>
    </row>
    <row r="23" spans="1:1">
      <c r="A23" t="str">
        <f>CONCATENATE("{'SheetId':'0f0a93f5-60f7-4c27-9121-9ea290dd8334'",",","'UId':'4433d2c2-7ea0-41f5-bf1f-f100c11835a8'",",'Col':",COLUMN(QuyDinhGia_Khac!C5),",'Row':",ROW(QuyDinhGia_Khac!C5),",","'Format':'numberic'",",'Value':'",SUBSTITUTE(QuyDinhGia_Khac!C5,"'","\'"),"','TargetCode':''}")</f>
        <v>{'SheetId':'0f0a93f5-60f7-4c27-9121-9ea290dd8334','UId':'4433d2c2-7ea0-41f5-bf1f-f100c11835a8','Col':3,'Row':5,'Format':'numberic','Value':'','TargetCode':''}</v>
      </c>
    </row>
    <row r="24" spans="1:1">
      <c r="A24" t="str">
        <f>CONCATENATE("{'SheetId':'0f0a93f5-60f7-4c27-9121-9ea290dd8334'",",","'UId':'b5a3b51b-26db-4f5f-8788-b531aa1b5427'",",'Col':",COLUMN(QuyDinhGia_Khac!D5),",'Row':",ROW(QuyDinhGia_Khac!D5),",","'Format':'numberic'",",'Value':'",SUBSTITUTE(QuyDinhGia_Khac!D5,"'","\'"),"','TargetCode':''}")</f>
        <v>{'SheetId':'0f0a93f5-60f7-4c27-9121-9ea290dd8334','UId':'b5a3b51b-26db-4f5f-8788-b531aa1b5427','Col':4,'Row':5,'Format':'numberic','Value':'','TargetCode':''}</v>
      </c>
    </row>
    <row r="25" spans="1:1">
      <c r="A25" t="str">
        <f>CONCATENATE("{'SheetId':'0f0a93f5-60f7-4c27-9121-9ea290dd8334'",",","'UId':'cc99c128-86ca-47ff-b226-95c60d9beb91'",",'Col':",COLUMN(QuyDinhGia_Khac!C6),",'Row':",ROW(QuyDinhGia_Khac!C6),",","'Format':'numberic'",",'Value':'",SUBSTITUTE(QuyDinhGia_Khac!C6,"'","\'"),"','TargetCode':''}")</f>
        <v>{'SheetId':'0f0a93f5-60f7-4c27-9121-9ea290dd8334','UId':'cc99c128-86ca-47ff-b226-95c60d9beb91','Col':3,'Row':6,'Format':'numberic','Value':'10,727.29','TargetCode':''}</v>
      </c>
    </row>
    <row r="26" spans="1:1">
      <c r="A26" t="str">
        <f>CONCATENATE("{'SheetId':'0f0a93f5-60f7-4c27-9121-9ea290dd8334'",",","'UId':'c3bfcec2-e653-4f82-860b-803225fef5d1'",",'Col':",COLUMN(QuyDinhGia_Khac!D6),",'Row':",ROW(QuyDinhGia_Khac!D6),",","'Format':'numberic'",",'Value':'",SUBSTITUTE(QuyDinhGia_Khac!D6,"'","\'"),"','TargetCode':''}")</f>
        <v>{'SheetId':'0f0a93f5-60f7-4c27-9121-9ea290dd8334','UId':'c3bfcec2-e653-4f82-860b-803225fef5d1','Col':4,'Row':6,'Format':'numberic','Value':'10,707.46','TargetCode':''}</v>
      </c>
    </row>
    <row r="27" spans="1:1">
      <c r="A27" t="str">
        <f>CONCATENATE("{'SheetId':'0f0a93f5-60f7-4c27-9121-9ea290dd8334'",",","'UId':'1ae8496f-f8fd-4f6e-8de4-03e5148e98df'",",'Col':",COLUMN(QuyDinhGia_Khac!C7),",'Row':",ROW(QuyDinhGia_Khac!C7),",","'Format':'numberic'",",'Value':'",SUBSTITUTE(QuyDinhGia_Khac!C7,"'","\'"),"','TargetCode':''}")</f>
        <v>{'SheetId':'0f0a93f5-60f7-4c27-9121-9ea290dd8334','UId':'1ae8496f-f8fd-4f6e-8de4-03e5148e98df','Col':3,'Row':7,'Format':'numberic','Value':'','TargetCode':''}</v>
      </c>
    </row>
    <row r="28" spans="1:1">
      <c r="A28" t="str">
        <f>CONCATENATE("{'SheetId':'0f0a93f5-60f7-4c27-9121-9ea290dd8334'",",","'UId':'0396b13f-534e-42f7-b398-0fce97320555'",",'Col':",COLUMN(QuyDinhGia_Khac!D7),",'Row':",ROW(QuyDinhGia_Khac!D7),",","'Format':'numberic'",",'Value':'",SUBSTITUTE(QuyDinhGia_Khac!D7,"'","\'"),"','TargetCode':''}")</f>
        <v>{'SheetId':'0f0a93f5-60f7-4c27-9121-9ea290dd8334','UId':'0396b13f-534e-42f7-b398-0fce97320555','Col':4,'Row':7,'Format':'numberic','Value':'','TargetCode':''}</v>
      </c>
    </row>
    <row r="29" spans="1:1">
      <c r="A29" t="str">
        <f>CONCATENATE("{'SheetId':'0f0a93f5-60f7-4c27-9121-9ea290dd8334'",",","'UId':'1a4c42c9-725c-46f6-8a85-4bdbfb1f8740'",",'Col':",COLUMN(QuyDinhGia_Khac!C8),",'Row':",ROW(QuyDinhGia_Khac!C8),",","'Format':'numberic'",",'Value':'",SUBSTITUTE(QuyDinhGia_Khac!C8,"'","\'"),"','TargetCode':''}")</f>
        <v>{'SheetId':'0f0a93f5-60f7-4c27-9121-9ea290dd8334','UId':'1a4c42c9-725c-46f6-8a85-4bdbfb1f8740','Col':3,'Row':8,'Format':'numberic','Value':'109,831,766,308','TargetCode':''}</v>
      </c>
    </row>
    <row r="30" spans="1:1">
      <c r="A30" t="str">
        <f>CONCATENATE("{'SheetId':'0f0a93f5-60f7-4c27-9121-9ea290dd8334'",",","'UId':'102a5969-ecf0-48a6-9b4c-2ef748e27d05'",",'Col':",COLUMN(QuyDinhGia_Khac!D8),",'Row':",ROW(QuyDinhGia_Khac!D8),",","'Format':'numberic'",",'Value':'",SUBSTITUTE(QuyDinhGia_Khac!D8,"'","\'"),"','TargetCode':''}")</f>
        <v>{'SheetId':'0f0a93f5-60f7-4c27-9121-9ea290dd8334','UId':'102a5969-ecf0-48a6-9b4c-2ef748e27d05','Col':4,'Row':8,'Format':'numberic','Value':'109,167,205,238','TargetCode':''}</v>
      </c>
    </row>
    <row r="31" spans="1:1">
      <c r="A31" t="str">
        <f>CONCATENATE("{'SheetId':'0f0a93f5-60f7-4c27-9121-9ea290dd8334'",",","'UId':'a5c43b82-3645-4755-ac22-74de5445ed04'",",'Col':",COLUMN(QuyDinhGia_Khac!C9),",'Row':",ROW(QuyDinhGia_Khac!C9),",","'Format':'numberic'",",'Value':'",SUBSTITUTE(QuyDinhGia_Khac!C9,"'","\'"),"','TargetCode':''}")</f>
        <v>{'SheetId':'0f0a93f5-60f7-4c27-9121-9ea290dd8334','UId':'a5c43b82-3645-4755-ac22-74de5445ed04','Col':3,'Row':9,'Format':'numberic','Value':'','TargetCode':''}</v>
      </c>
    </row>
    <row r="32" spans="1:1">
      <c r="A32" t="str">
        <f>CONCATENATE("{'SheetId':'0f0a93f5-60f7-4c27-9121-9ea290dd8334'",",","'UId':'12bdb2eb-3278-4092-8caf-00a7060c3091'",",'Col':",COLUMN(QuyDinhGia_Khac!D9),",'Row':",ROW(QuyDinhGia_Khac!D9),",","'Format':'numberic'",",'Value':'",SUBSTITUTE(QuyDinhGia_Khac!D9,"'","\'"),"','TargetCode':''}")</f>
        <v>{'SheetId':'0f0a93f5-60f7-4c27-9121-9ea290dd8334','UId':'12bdb2eb-3278-4092-8caf-00a7060c3091','Col':4,'Row':9,'Format':'numberic','Value':'','TargetCode':''}</v>
      </c>
    </row>
    <row r="33" spans="1:1">
      <c r="A33" t="str">
        <f>CONCATENATE("{'SheetId':'0f0a93f5-60f7-4c27-9121-9ea290dd8334'",",","'UId':'0adef1d5-524d-427d-84c0-491fb70d8521'",",'Col':",COLUMN(QuyDinhGia_Khac!C10),",'Row':",ROW(QuyDinhGia_Khac!C10),",","'Format':'numberic'",",'Value':'",SUBSTITUTE(QuyDinhGia_Khac!C10,"'","\'"),"','TargetCode':''}")</f>
        <v>{'SheetId':'0f0a93f5-60f7-4c27-9121-9ea290dd8334','UId':'0adef1d5-524d-427d-84c0-491fb70d8521','Col':3,'Row':10,'Format':'numberic','Value':'10,728.92','TargetCode':''}</v>
      </c>
    </row>
    <row r="34" spans="1:1">
      <c r="A34" t="str">
        <f>CONCATENATE("{'SheetId':'0f0a93f5-60f7-4c27-9121-9ea290dd8334'",",","'UId':'dfb17dcf-c5ba-4757-9b28-e20992bc4553'",",'Col':",COLUMN(QuyDinhGia_Khac!D10),",'Row':",ROW(QuyDinhGia_Khac!D10),",","'Format':'numberic'",",'Value':'",SUBSTITUTE(QuyDinhGia_Khac!D10,"'","\'"),"','TargetCode':''}")</f>
        <v>{'SheetId':'0f0a93f5-60f7-4c27-9121-9ea290dd8334','UId':'dfb17dcf-c5ba-4757-9b28-e20992bc4553','Col':4,'Row':10,'Format':'numberic','Value':'10,727.29','TargetCode':''}</v>
      </c>
    </row>
    <row r="35" spans="1:1">
      <c r="A35" t="str">
        <f>CONCATENATE("{'SheetId':'0f0a93f5-60f7-4c27-9121-9ea290dd8334'",",","'UId':'8c1be6bf-76a4-42d7-9fe4-f4822068d5a4'",",'Col':",COLUMN(QuyDinhGia_Khac!C11),",'Row':",ROW(QuyDinhGia_Khac!C11),",","'Format':'numberic'",",'Value':'",SUBSTITUTE(QuyDinhGia_Khac!C11,"'","\'"),"','TargetCode':''}")</f>
        <v>{'SheetId':'0f0a93f5-60f7-4c27-9121-9ea290dd8334','UId':'8c1be6bf-76a4-42d7-9fe4-f4822068d5a4','Col':3,'Row':11,'Format':'numberic','Value':'664561070','TargetCode':''}</v>
      </c>
    </row>
    <row r="36" spans="1:1">
      <c r="A36" t="str">
        <f>CONCATENATE("{'SheetId':'0f0a93f5-60f7-4c27-9121-9ea290dd8334'",",","'UId':'45174d06-2d38-411d-96aa-79e2629d72fe'",",'Col':",COLUMN(QuyDinhGia_Khac!D11),",'Row':",ROW(QuyDinhGia_Khac!D11),",","'Format':'numberic'",",'Value':'",SUBSTITUTE(QuyDinhGia_Khac!D11,"'","\'"),"','TargetCode':''}")</f>
        <v>{'SheetId':'0f0a93f5-60f7-4c27-9121-9ea290dd8334','UId':'45174d06-2d38-411d-96aa-79e2629d72fe','Col':4,'Row':11,'Format':'numberic','Value':'190679241','TargetCode':''}</v>
      </c>
    </row>
    <row r="37" spans="1:1">
      <c r="A37" t="str">
        <f>CONCATENATE("{'SheetId':'0f0a93f5-60f7-4c27-9121-9ea290dd8334'",",","'UId':'47189bce-6760-48da-9fba-cbd16cc1da69'",",'Col':",COLUMN(QuyDinhGia_Khac!C12),",'Row':",ROW(QuyDinhGia_Khac!C12),",","'Format':'numberic'",",'Value':'",SUBSTITUTE(QuyDinhGia_Khac!C12,"'","\'"),"','TargetCode':''}")</f>
        <v>{'SheetId':'0f0a93f5-60f7-4c27-9121-9ea290dd8334','UId':'47189bce-6760-48da-9fba-cbd16cc1da69','Col':3,'Row':12,'Format':'numberic','Value':'16734105','TargetCode':''}</v>
      </c>
    </row>
    <row r="38" spans="1:1">
      <c r="A38" t="str">
        <f>CONCATENATE("{'SheetId':'0f0a93f5-60f7-4c27-9121-9ea290dd8334'",",","'UId':'54b90877-796c-44fd-b01c-bac401362c90'",",'Col':",COLUMN(QuyDinhGia_Khac!D12),",'Row':",ROW(QuyDinhGia_Khac!D12),",","'Format':'numberic'",",'Value':'",SUBSTITUTE(QuyDinhGia_Khac!D12,"'","\'"),"','TargetCode':''}")</f>
        <v>{'SheetId':'0f0a93f5-60f7-4c27-9121-9ea290dd8334','UId':'54b90877-796c-44fd-b01c-bac401362c90','Col':4,'Row':12,'Format':'numberic','Value':'201815660','TargetCode':''}</v>
      </c>
    </row>
    <row r="39" spans="1:1">
      <c r="A39" t="str">
        <f>CONCATENATE("{'SheetId':'0f0a93f5-60f7-4c27-9121-9ea290dd8334'",",","'UId':'b596263e-ac83-4575-a696-5d078fa3d3e4'",",'Col':",COLUMN(QuyDinhGia_Khac!C13),",'Row':",ROW(QuyDinhGia_Khac!C13),",","'Format':'numberic'",",'Value':'",SUBSTITUTE(QuyDinhGia_Khac!C13,"'","\'"),"','TargetCode':''}")</f>
        <v>{'SheetId':'0f0a93f5-60f7-4c27-9121-9ea290dd8334','UId':'b596263e-ac83-4575-a696-5d078fa3d3e4','Col':3,'Row':13,'Format':'numberic','Value':'647826965','TargetCode':''}</v>
      </c>
    </row>
    <row r="40" spans="1:1">
      <c r="A40" t="str">
        <f>CONCATENATE("{'SheetId':'0f0a93f5-60f7-4c27-9121-9ea290dd8334'",",","'UId':'97dfbdb2-a540-49b5-997a-79b58e09a2ce'",",'Col':",COLUMN(QuyDinhGia_Khac!D13),",'Row':",ROW(QuyDinhGia_Khac!D13),",","'Format':'numberic'",",'Value':'",SUBSTITUTE(QuyDinhGia_Khac!D13,"'","\'"),"','TargetCode':''}")</f>
        <v>{'SheetId':'0f0a93f5-60f7-4c27-9121-9ea290dd8334','UId':'97dfbdb2-a540-49b5-997a-79b58e09a2ce','Col':4,'Row':13,'Format':'numberic','Value':'-11136419','TargetCode':''}</v>
      </c>
    </row>
    <row r="41" spans="1:1">
      <c r="A41" t="str">
        <f>CONCATENATE("{'SheetId':'0f0a93f5-60f7-4c27-9121-9ea290dd8334'",",","'UId':'65ce3224-45ea-4d67-b5d4-ccf68f912368'",",'Col':",COLUMN(QuyDinhGia_Khac!C14),",'Row':",ROW(QuyDinhGia_Khac!C14),",","'Format':'numberic'",",'Value':'",SUBSTITUTE(QuyDinhGia_Khac!C14,"'","\'"),"','TargetCode':''}")</f>
        <v>{'SheetId':'0f0a93f5-60f7-4c27-9121-9ea290dd8334','UId':'65ce3224-45ea-4d67-b5d4-ccf68f912368','Col':3,'Row':14,'Format':'numberic','Value':'','TargetCode':''}</v>
      </c>
    </row>
    <row r="42" spans="1:1">
      <c r="A42" t="str">
        <f>CONCATENATE("{'SheetId':'0f0a93f5-60f7-4c27-9121-9ea290dd8334'",",","'UId':'5525d219-249d-4035-9733-46d70ada035f'",",'Col':",COLUMN(QuyDinhGia_Khac!D14),",'Row':",ROW(QuyDinhGia_Khac!D14),",","'Format':'numberic'",",'Value':'",SUBSTITUTE(QuyDinhGia_Khac!D14,"'","\'"),"','TargetCode':''}")</f>
        <v>{'SheetId':'0f0a93f5-60f7-4c27-9121-9ea290dd8334','UId':'5525d219-249d-4035-9733-46d70ada035f','Col':4,'Row':14,'Format':'numberic','Value':'','TargetCode':''}</v>
      </c>
    </row>
    <row r="43" spans="1:1">
      <c r="A43" t="str">
        <f>CONCATENATE("{'SheetId':'0f0a93f5-60f7-4c27-9121-9ea290dd8334'",",","'UId':'99c444f1-5fe2-45a1-82fa-ae77b2e76c8c'",",'Col':",COLUMN(QuyDinhGia_Khac!C15),",'Row':",ROW(QuyDinhGia_Khac!C15),",","'Format':'numberic'",",'Value':'",SUBSTITUTE(QuyDinhGia_Khac!C15,"'","\'"),"','TargetCode':''}")</f>
        <v>{'SheetId':'0f0a93f5-60f7-4c27-9121-9ea290dd8334','UId':'99c444f1-5fe2-45a1-82fa-ae77b2e76c8c','Col':3,'Row':15,'Format':'numberic','Value':'1.6299999999992','TargetCode':''}</v>
      </c>
    </row>
    <row r="44" spans="1:1">
      <c r="A44" t="str">
        <f>CONCATENATE("{'SheetId':'0f0a93f5-60f7-4c27-9121-9ea290dd8334'",",","'UId':'3c320467-dbd9-42b8-b876-53a4718cfc56'",",'Col':",COLUMN(QuyDinhGia_Khac!D15),",'Row':",ROW(QuyDinhGia_Khac!D15),",","'Format':'numberic'",",'Value':'",SUBSTITUTE(QuyDinhGia_Khac!D15,"'","\'"),"','TargetCode':''}")</f>
        <v>{'SheetId':'0f0a93f5-60f7-4c27-9121-9ea290dd8334','UId':'3c320467-dbd9-42b8-b876-53a4718cfc56','Col':4,'Row':15,'Format':'numberic','Value':'19.8300000000017','TargetCode':''}</v>
      </c>
    </row>
    <row r="45" spans="1:1">
      <c r="A45" t="str">
        <f>CONCATENATE("{'SheetId':'0f0a93f5-60f7-4c27-9121-9ea290dd8334'",",","'UId':'e129a507-197a-4b85-b704-ddd219c283d4'",",'Col':",COLUMN(QuyDinhGia_Khac!C16),",'Row':",ROW(QuyDinhGia_Khac!C16),",","'Format':'numberic'",",'Value':'",SUBSTITUTE(QuyDinhGia_Khac!C16,"'","\'"),"','TargetCode':''}")</f>
        <v>{'SheetId':'0f0a93f5-60f7-4c27-9121-9ea290dd8334','UId':'e129a507-197a-4b85-b704-ddd219c283d4','Col':3,'Row':16,'Format':'numberic','Value':'','TargetCode':''}</v>
      </c>
    </row>
    <row r="46" spans="1:1">
      <c r="A46" t="str">
        <f>CONCATENATE("{'SheetId':'0f0a93f5-60f7-4c27-9121-9ea290dd8334'",",","'UId':'09af643b-65b9-4315-b2d7-ce6567a972a4'",",'Col':",COLUMN(QuyDinhGia_Khac!D16),",'Row':",ROW(QuyDinhGia_Khac!D16),",","'Format':'numberic'",",'Value':'",SUBSTITUTE(QuyDinhGia_Khac!D16,"'","\'"),"','TargetCode':''}")</f>
        <v>{'SheetId':'0f0a93f5-60f7-4c27-9121-9ea290dd8334','UId':'09af643b-65b9-4315-b2d7-ce6567a972a4','Col':4,'Row':16,'Format':'numberic','Value':'','TargetCode':''}</v>
      </c>
    </row>
    <row r="47" spans="1:1">
      <c r="A47" t="str">
        <f>CONCATENATE("{'SheetId':'0f0a93f5-60f7-4c27-9121-9ea290dd8334'",",","'UId':'b5f075a6-84c7-47a7-aca6-304f3e7f098b'",",'Col':",COLUMN(QuyDinhGia_Khac!C17),",'Row':",ROW(QuyDinhGia_Khac!C17),",","'Format':'numberic'",",'Value':'",SUBSTITUTE(QuyDinhGia_Khac!C17,"'","\'"),"','TargetCode':''}")</f>
        <v>{'SheetId':'0f0a93f5-60f7-4c27-9121-9ea290dd8334','UId':'b5f075a6-84c7-47a7-aca6-304f3e7f098b','Col':3,'Row':17,'Format':'numberic','Value':'109,906,879,293','TargetCode':''}</v>
      </c>
    </row>
    <row r="48" spans="1:1">
      <c r="A48" t="str">
        <f>CONCATENATE("{'SheetId':'0f0a93f5-60f7-4c27-9121-9ea290dd8334'",",","'UId':'4a3b5e69-6655-4a3c-91ad-151d0daffbbe'",",'Col':",COLUMN(QuyDinhGia_Khac!D17),",'Row':",ROW(QuyDinhGia_Khac!D17),",","'Format':'numberic'",",'Value':'",SUBSTITUTE(QuyDinhGia_Khac!D17,"'","\'"),"','TargetCode':''}")</f>
        <v>{'SheetId':'0f0a93f5-60f7-4c27-9121-9ea290dd8334','UId':'4a3b5e69-6655-4a3c-91ad-151d0daffbbe','Col':4,'Row':17,'Format':'numberic','Value':'109,242,503,434','TargetCode':''}</v>
      </c>
    </row>
    <row r="49" spans="1:1">
      <c r="A49" t="str">
        <f>CONCATENATE("{'SheetId':'0f0a93f5-60f7-4c27-9121-9ea290dd8334'",",","'UId':'bc8aae90-3d32-424c-89d6-00637a1a5749'",",'Col':",COLUMN(QuyDinhGia_Khac!C18),",'Row':",ROW(QuyDinhGia_Khac!C18),",","'Format':'numberic'",",'Value':'",SUBSTITUTE(QuyDinhGia_Khac!C18,"'","\'"),"','TargetCode':''}")</f>
        <v>{'SheetId':'0f0a93f5-60f7-4c27-9121-9ea290dd8334','UId':'bc8aae90-3d32-424c-89d6-00637a1a5749','Col':3,'Row':18,'Format':'numberic','Value':'52870467227','TargetCode':''}</v>
      </c>
    </row>
    <row r="50" spans="1:1">
      <c r="A50" t="str">
        <f>CONCATENATE("{'SheetId':'0f0a93f5-60f7-4c27-9121-9ea290dd8334'",",","'UId':'0712758c-ed69-4c11-ad9c-a1786f232e94'",",'Col':",COLUMN(QuyDinhGia_Khac!D18),",'Row':",ROW(QuyDinhGia_Khac!D18),",","'Format':'numberic'",",'Value':'",SUBSTITUTE(QuyDinhGia_Khac!D18,"'","\'"),"','TargetCode':''}")</f>
        <v>{'SheetId':'0f0a93f5-60f7-4c27-9121-9ea290dd8334','UId':'0712758c-ed69-4c11-ad9c-a1786f232e94','Col':4,'Row':18,'Format':'numberic','Value':'52,870,467,227','TargetCode':''}</v>
      </c>
    </row>
    <row r="51" spans="1:1">
      <c r="A51" t="str">
        <f>CONCATENATE("{'SheetId':'0f0a93f5-60f7-4c27-9121-9ea290dd8334'",",","'UId':'13e7a78a-322f-4204-b497-65f8b6273223'",",'Col':",COLUMN(QuyDinhGia_Khac!C19),",'Row':",ROW(QuyDinhGia_Khac!C19),",","'Format':'numberic'",",'Value':'",SUBSTITUTE(QuyDinhGia_Khac!C19,"'","\'"),"','TargetCode':''}")</f>
        <v>{'SheetId':'0f0a93f5-60f7-4c27-9121-9ea290dd8334','UId':'13e7a78a-322f-4204-b497-65f8b6273223','Col':3,'Row':19,'Format':'numberic','Value':'','TargetCode':''}</v>
      </c>
    </row>
    <row r="52" spans="1:1">
      <c r="A52" t="str">
        <f>CONCATENATE("{'SheetId':'0f0a93f5-60f7-4c27-9121-9ea290dd8334'",",","'UId':'129ce38e-2e14-45d7-86c4-7d94a1071adc'",",'Col':",COLUMN(QuyDinhGia_Khac!D19),",'Row':",ROW(QuyDinhGia_Khac!D19),",","'Format':'numberic'",",'Value':'",SUBSTITUTE(QuyDinhGia_Khac!D19,"'","\'"),"','TargetCode':''}")</f>
        <v>{'SheetId':'0f0a93f5-60f7-4c27-9121-9ea290dd8334','UId':'129ce38e-2e14-45d7-86c4-7d94a1071adc','Col':4,'Row':19,'Format':'numberic','Value':'','TargetCode':''}</v>
      </c>
    </row>
    <row r="53" spans="1:1">
      <c r="A53" t="str">
        <f>CONCATENATE("{'SheetId':'0f0a93f5-60f7-4c27-9121-9ea290dd8334'",",","'UId':'9d2538f9-f4fe-4678-a845-a343332a4000'",",'Col':",COLUMN(QuyDinhGia_Khac!C20),",'Row':",ROW(QuyDinhGia_Khac!C20),",","'Format':'numberic'",",'Value':'",SUBSTITUTE(QuyDinhGia_Khac!C20,"'","\'"),"','TargetCode':''}")</f>
        <v>{'SheetId':'0f0a93f5-60f7-4c27-9121-9ea290dd8334','UId':'9d2538f9-f4fe-4678-a845-a343332a4000','Col':3,'Row':20,'Format':'numberic','Value':'0','TargetCode':''}</v>
      </c>
    </row>
    <row r="54" spans="1:1">
      <c r="A54" t="str">
        <f>CONCATENATE("{'SheetId':'0f0a93f5-60f7-4c27-9121-9ea290dd8334'",",","'UId':'2aedc9fa-169e-4d63-8a5f-edb7276fb5de'",",'Col':",COLUMN(QuyDinhGia_Khac!D20),",'Row':",ROW(QuyDinhGia_Khac!D20),",","'Format':'numberic'",",'Value':'",SUBSTITUTE(QuyDinhGia_Khac!D20,"'","\'"),"','TargetCode':''}")</f>
        <v>{'SheetId':'0f0a93f5-60f7-4c27-9121-9ea290dd8334','UId':'2aedc9fa-169e-4d63-8a5f-edb7276fb5de','Col':4,'Row':20,'Format':'numberic','Value':'0','TargetCode':''}</v>
      </c>
    </row>
    <row r="55" spans="1:1">
      <c r="A55" t="str">
        <f>CONCATENATE("{'SheetId':'0f0a93f5-60f7-4c27-9121-9ea290dd8334'",",","'UId':'66104325-15b6-436e-8977-c1215983f874'",",'Col':",COLUMN(QuyDinhGia_Khac!C21),",'Row':",ROW(QuyDinhGia_Khac!C21),",","'Format':'numberic'",",'Value':'",SUBSTITUTE(QuyDinhGia_Khac!C21,"'","\'"),"','TargetCode':''}")</f>
        <v>{'SheetId':'0f0a93f5-60f7-4c27-9121-9ea290dd8334','UId':'66104325-15b6-436e-8977-c1215983f874','Col':3,'Row':21,'Format':'numberic','Value':'0','TargetCode':''}</v>
      </c>
    </row>
    <row r="56" spans="1:1">
      <c r="A56" t="str">
        <f>CONCATENATE("{'SheetId':'0f0a93f5-60f7-4c27-9121-9ea290dd8334'",",","'UId':'7db1f99a-6d4f-4763-baf8-36e5fd015757'",",'Col':",COLUMN(QuyDinhGia_Khac!D21),",'Row':",ROW(QuyDinhGia_Khac!D21),",","'Format':'numberic'",",'Value':'",SUBSTITUTE(QuyDinhGia_Khac!D21,"'","\'"),"','TargetCode':''}")</f>
        <v>{'SheetId':'0f0a93f5-60f7-4c27-9121-9ea290dd8334','UId':'7db1f99a-6d4f-4763-baf8-36e5fd015757','Col':4,'Row':21,'Format':'numberic','Value':'0','TargetCode':''}</v>
      </c>
    </row>
    <row r="57" spans="1:1">
      <c r="A57" t="str">
        <f>CONCATENATE("{'SheetId':'0f0a93f5-60f7-4c27-9121-9ea290dd8334'",",","'UId':'17834fd5-1e27-40b9-8148-68fc4fbf1c12'",",'Col':",COLUMN(QuyDinhGia_Khac!C22),",'Row':",ROW(QuyDinhGia_Khac!C22),",","'Format':'numberic'",",'Value':'",SUBSTITUTE(QuyDinhGia_Khac!C22,"'","\'"),"','TargetCode':''}")</f>
        <v>{'SheetId':'0f0a93f5-60f7-4c27-9121-9ea290dd8334','UId':'17834fd5-1e27-40b9-8148-68fc4fbf1c12','Col':3,'Row':22,'Format':'numberic','Value':'0','TargetCode':''}</v>
      </c>
    </row>
    <row r="58" spans="1:1">
      <c r="A58" t="str">
        <f>CONCATENATE("{'SheetId':'0f0a93f5-60f7-4c27-9121-9ea290dd8334'",",","'UId':'e387b061-10a9-488c-9da4-acb1bc80e5aa'",",'Col':",COLUMN(QuyDinhGia_Khac!D22),",'Row':",ROW(QuyDinhGia_Khac!D22),",","'Format':'numberic'",",'Value':'",SUBSTITUTE(QuyDinhGia_Khac!D22,"'","\'"),"','TargetCode':''}")</f>
        <v>{'SheetId':'0f0a93f5-60f7-4c27-9121-9ea290dd8334','UId':'e387b061-10a9-488c-9da4-acb1bc80e5aa','Col':4,'Row':22,'Format':'numberic','Value':'0','TargetCode':''}</v>
      </c>
    </row>
    <row r="59" spans="1:1">
      <c r="A59" t="str">
        <f>CONCATENATE("{'SheetId':'0f0a93f5-60f7-4c27-9121-9ea290dd8334'",",","'UId':'af359fda-5e55-4055-ae96-90ab525b062f'",",'Col':",COLUMN(QuyDinhGia_Khac!C23),",'Row':",ROW(QuyDinhGia_Khac!C23),",","'Format':'numberic'",",'Value':'",SUBSTITUTE(QuyDinhGia_Khac!C23,"'","\'"),"','TargetCode':''}")</f>
        <v>{'SheetId':'0f0a93f5-60f7-4c27-9121-9ea290dd8334','UId':'af359fda-5e55-4055-ae96-90ab525b062f','Col':3,'Row':23,'Format':'numberic','Value':'','TargetCode':''}</v>
      </c>
    </row>
    <row r="60" spans="1:1">
      <c r="A60" t="str">
        <f>CONCATENATE("{'SheetId':'0f0a93f5-60f7-4c27-9121-9ea290dd8334'",",","'UId':'554b72dc-3dc5-4d6e-8c99-5c86de7a6625'",",'Col':",COLUMN(QuyDinhGia_Khac!D23),",'Row':",ROW(QuyDinhGia_Khac!D23),",","'Format':'numberic'",",'Value':'",SUBSTITUTE(QuyDinhGia_Khac!D23,"'","\'"),"','TargetCode':''}")</f>
        <v>{'SheetId':'0f0a93f5-60f7-4c27-9121-9ea290dd8334','UId':'554b72dc-3dc5-4d6e-8c99-5c86de7a6625','Col':4,'Row':23,'Format':'numberic','Value':'','TargetCode':''}</v>
      </c>
    </row>
    <row r="61" spans="1:1">
      <c r="A61" t="str">
        <f>CONCATENATE("{'SheetId':'0f0a93f5-60f7-4c27-9121-9ea290dd8334'",",","'UId':'4f0e5ef1-28be-4b6f-a744-11392cb92b48'",",'Col':",COLUMN(QuyDinhGia_Khac!C24),",'Row':",ROW(QuyDinhGia_Khac!C24),",","'Format':'numberic'",",'Value':'",SUBSTITUTE(QuyDinhGia_Khac!C24,"'","\'"),"','TargetCode':''}")</f>
        <v>{'SheetId':'0f0a93f5-60f7-4c27-9121-9ea290dd8334','UId':'4f0e5ef1-28be-4b6f-a744-11392cb92b48','Col':3,'Row':24,'Format':'numberic','Value':'','TargetCode':''}</v>
      </c>
    </row>
    <row r="62" spans="1:1">
      <c r="A62" t="str">
        <f>CONCATENATE("{'SheetId':'0f0a93f5-60f7-4c27-9121-9ea290dd8334'",",","'UId':'93d5eaa7-14a7-4a1b-a40a-944a86a7f683'",",'Col':",COLUMN(QuyDinhGia_Khac!D24),",'Row':",ROW(QuyDinhGia_Khac!D24),",","'Format':'numberic'",",'Value':'",SUBSTITUTE(QuyDinhGia_Khac!D24,"'","\'"),"','TargetCode':''}")</f>
        <v>{'SheetId':'0f0a93f5-60f7-4c27-9121-9ea290dd8334','UId':'93d5eaa7-14a7-4a1b-a40a-944a86a7f683','Col':4,'Row':24,'Format':'numberic','Value':'','TargetCode':''}</v>
      </c>
    </row>
    <row r="63" spans="1:1">
      <c r="A63" t="str">
        <f>CONCATENATE("{'SheetId':'0f0a93f5-60f7-4c27-9121-9ea290dd8334'",",","'UId':'11005e1c-8422-4e20-b2d2-ea9018e1f8be'",",'Col':",COLUMN(QuyDinhGia_Khac!C25),",'Row':",ROW(QuyDinhGia_Khac!C25),",","'Format':'numberic'",",'Value':'",SUBSTITUTE(QuyDinhGia_Khac!C25,"'","\'"),"','TargetCode':''}")</f>
        <v>{'SheetId':'0f0a93f5-60f7-4c27-9121-9ea290dd8334','UId':'11005e1c-8422-4e20-b2d2-ea9018e1f8be','Col':3,'Row':25,'Format':'numberic','Value':'','TargetCode':''}</v>
      </c>
    </row>
    <row r="64" spans="1:1">
      <c r="A64" t="str">
        <f>CONCATENATE("{'SheetId':'0f0a93f5-60f7-4c27-9121-9ea290dd8334'",",","'UId':'d6b4efb2-e088-47b8-b800-fb7268dd1d6d'",",'Col':",COLUMN(QuyDinhGia_Khac!D25),",'Row':",ROW(QuyDinhGia_Khac!D25),",","'Format':'numberic'",",'Value':'",SUBSTITUTE(QuyDinhGia_Khac!D25,"'","\'"),"','TargetCode':''}")</f>
        <v>{'SheetId':'0f0a93f5-60f7-4c27-9121-9ea290dd8334','UId':'d6b4efb2-e088-47b8-b800-fb7268dd1d6d','Col':4,'Row':25,'Format':'numberic','Value':'','TargetCode':''}</v>
      </c>
    </row>
    <row r="65" spans="1:1">
      <c r="A65" t="str">
        <f>CONCATENATE("{'SheetId':'0f0a93f5-60f7-4c27-9121-9ea290dd8334'",",","'UId':'a477ba54-d6c2-4367-a2c4-feb370e3a510'",",'Col':",COLUMN(QuyDinhGia_Khac!C26),",'Row':",ROW(QuyDinhGia_Khac!C26),",","'Format':'numberic'",",'Value':'",SUBSTITUTE(QuyDinhGia_Khac!C26,"'","\'"),"','TargetCode':''}")</f>
        <v>{'SheetId':'0f0a93f5-60f7-4c27-9121-9ea290dd8334','UId':'a477ba54-d6c2-4367-a2c4-feb370e3a510','Col':3,'Row':26,'Format':'numberic','Value':'','TargetCode':''}</v>
      </c>
    </row>
    <row r="66" spans="1:1">
      <c r="A66" t="str">
        <f>CONCATENATE("{'SheetId':'0f0a93f5-60f7-4c27-9121-9ea290dd8334'",",","'UId':'726034ff-8ffc-42ff-a7c7-ccfb9613ffda'",",'Col':",COLUMN(QuyDinhGia_Khac!D26),",'Row':",ROW(QuyDinhGia_Khac!D26),",","'Format':'numberic'",",'Value':'",SUBSTITUTE(QuyDinhGia_Khac!D26,"'","\'"),"','TargetCode':''}")</f>
        <v>{'SheetId':'0f0a93f5-60f7-4c27-9121-9ea290dd8334','UId':'726034ff-8ffc-42ff-a7c7-ccfb9613ffda','Col':4,'Row':26,'Format':'numberic','Value':'','TargetCode':''}</v>
      </c>
    </row>
    <row r="67" spans="1:1">
      <c r="A67" t="str">
        <f>CONCATENATE("{'SheetId':'0f0a93f5-60f7-4c27-9121-9ea290dd8334'",",","'UId':'8447eb07-ad81-4c2c-a026-a415895e9da5'",",'Col':",COLUMN(QuyDinhGia_Khac!C27),",'Row':",ROW(QuyDinhGia_Khac!C27),",","'Format':'numberic'",",'Value':'",SUBSTITUTE(QuyDinhGia_Khac!C27,"'","\'"),"','TargetCode':''}")</f>
        <v>{'SheetId':'0f0a93f5-60f7-4c27-9121-9ea290dd8334','UId':'8447eb07-ad81-4c2c-a026-a415895e9da5','Col':3,'Row':27,'Format':'numberic','Value':'','TargetCode':''}</v>
      </c>
    </row>
    <row r="68" spans="1:1">
      <c r="A68" t="str">
        <f>CONCATENATE("{'SheetId':'0f0a93f5-60f7-4c27-9121-9ea290dd8334'",",","'UId':'11ee0b00-02fa-4648-95ed-58dc58418455'",",'Col':",COLUMN(QuyDinhGia_Khac!D27),",'Row':",ROW(QuyDinhGia_Khac!D27),",","'Format':'numberic'",",'Value':'",SUBSTITUTE(QuyDinhGia_Khac!D27,"'","\'"),"','TargetCode':''}")</f>
        <v>{'SheetId':'0f0a93f5-60f7-4c27-9121-9ea290dd8334','UId':'11ee0b00-02fa-4648-95ed-58dc58418455','Col':4,'Row':27,'Format':'numberic','Value':'','TargetCode':''}</v>
      </c>
    </row>
    <row r="69" spans="1:1">
      <c r="A69" t="str">
        <f>CONCATENATE("{'SheetId':'0f0a93f5-60f7-4c27-9121-9ea290dd8334'",",","'UId':'51f3971c-b03d-4fa0-b4fd-3c265c624e39'",",'Col':",COLUMN(QuyDinhGia_Khac!C28),",'Row':",ROW(QuyDinhGia_Khac!C28),",","'Format':'numberic'",",'Value':'",SUBSTITUTE(QuyDinhGia_Khac!C28,"'","\'"),"','TargetCode':''}")</f>
        <v>{'SheetId':'0f0a93f5-60f7-4c27-9121-9ea290dd8334','UId':'51f3971c-b03d-4fa0-b4fd-3c265c624e39','Col':3,'Row':28,'Format':'numberic','Value':'','TargetCode':''}</v>
      </c>
    </row>
    <row r="70" spans="1:1">
      <c r="A70" t="str">
        <f>CONCATENATE("{'SheetId':'0f0a93f5-60f7-4c27-9121-9ea290dd8334'",",","'UId':'393b76b4-a00a-4ae2-a376-4c06650c94a2'",",'Col':",COLUMN(QuyDinhGia_Khac!D28),",'Row':",ROW(QuyDinhGia_Khac!D28),",","'Format':'numberic'",",'Value':'",SUBSTITUTE(QuyDinhGia_Khac!D28,"'","\'"),"','TargetCode':''}")</f>
        <v>{'SheetId':'0f0a93f5-60f7-4c27-9121-9ea290dd8334','UId':'393b76b4-a00a-4ae2-a376-4c06650c94a2','Col':4,'Row':28,'Format':'numberic','Value':'','TargetCode':''}</v>
      </c>
    </row>
    <row r="71" spans="1:1">
      <c r="A71" t="str">
        <f>CONCATENATE("{'SheetId':'0f0a93f5-60f7-4c27-9121-9ea290dd8334'",",","'UId':'e066e1da-4705-49af-8aec-24b849918c1c'",",'Col':",COLUMN(QuyDinhGia_Khac!C29),",'Row':",ROW(QuyDinhGia_Khac!C29),",","'Format':'numberic'",",'Value':'",SUBSTITUTE(QuyDinhGia_Khac!C29,"'","\'"),"','TargetCode':''}")</f>
        <v>{'SheetId':'0f0a93f5-60f7-4c27-9121-9ea290dd8334','UId':'e066e1da-4705-49af-8aec-24b849918c1c','Col':3,'Row':29,'Format':'numberic','Value':'','TargetCode':''}</v>
      </c>
    </row>
    <row r="72" spans="1:1">
      <c r="A72" t="str">
        <f>CONCATENATE("{'SheetId':'0f0a93f5-60f7-4c27-9121-9ea290dd8334'",",","'UId':'51098bad-d071-4ce5-a998-b48dc8021a57'",",'Col':",COLUMN(QuyDinhGia_Khac!D29),",'Row':",ROW(QuyDinhGia_Khac!D29),",","'Format':'numberic'",",'Value':'",SUBSTITUTE(QuyDinhGia_Khac!D29,"'","\'"),"','TargetCode':''}")</f>
        <v>{'SheetId':'0f0a93f5-60f7-4c27-9121-9ea290dd8334','UId':'51098bad-d071-4ce5-a998-b48dc8021a57','Col':4,'Row':29,'Format':'numberic','Value':'','TargetCode':''}</v>
      </c>
    </row>
    <row r="73" spans="1:1">
      <c r="A73" t="str">
        <f>CONCATENATE("{'SheetId':'0f0a93f5-60f7-4c27-9121-9ea290dd8334'",",","'UId':'1e95f367-4d9b-42cf-8818-fcda510478a4'",",'Col':",COLUMN(QuyDinhGia_Khac!C30),",'Row':",ROW(QuyDinhGia_Khac!C30),",","'Format':'numberic'",",'Value':'",SUBSTITUTE(QuyDinhGia_Khac!C30,"'","\'"),"','TargetCode':''}")</f>
        <v>{'SheetId':'0f0a93f5-60f7-4c27-9121-9ea290dd8334','UId':'1e95f367-4d9b-42cf-8818-fcda510478a4','Col':3,'Row':30,'Format':'numberic','Value':'','TargetCode':''}</v>
      </c>
    </row>
    <row r="74" spans="1:1">
      <c r="A74" t="str">
        <f>CONCATENATE("{'SheetId':'0f0a93f5-60f7-4c27-9121-9ea290dd8334'",",","'UId':'36562f4c-adec-4a6a-ad6c-b8a827ee1617'",",'Col':",COLUMN(QuyDinhGia_Khac!D30),",'Row':",ROW(QuyDinhGia_Khac!D30),",","'Format':'numberic'",",'Value':'",SUBSTITUTE(QuyDinhGia_Khac!D30,"'","\'"),"','TargetCode':''}")</f>
        <v>{'SheetId':'0f0a93f5-60f7-4c27-9121-9ea290dd8334','UId':'36562f4c-adec-4a6a-ad6c-b8a827ee1617','Col':4,'Row':30,'Format':'numberic','Value':'','TargetCode':''}</v>
      </c>
    </row>
    <row r="75" spans="1:1">
      <c r="A75" t="str">
        <f>CONCATENATE("{'SheetId':'0f0a93f5-60f7-4c27-9121-9ea290dd8334'",",","'UId':'76a71473-60cd-48d0-bf8b-f0e3bb3ee10f'",",'Col':",COLUMN(QuyDinhGia_Khac!C31),",'Row':",ROW(QuyDinhGia_Khac!C31),",","'Format':'numberic'",",'Value':'",SUBSTITUTE(QuyDinhGia_Khac!C31,"'","\'"),"','TargetCode':''}")</f>
        <v>{'SheetId':'0f0a93f5-60f7-4c27-9121-9ea290dd8334','UId':'76a71473-60cd-48d0-bf8b-f0e3bb3ee10f','Col':3,'Row':31,'Format':'numberic','Value':'','TargetCode':''}</v>
      </c>
    </row>
    <row r="76" spans="1:1">
      <c r="A76" t="str">
        <f>CONCATENATE("{'SheetId':'0f0a93f5-60f7-4c27-9121-9ea290dd8334'",",","'UId':'b3d051b5-a29c-490d-995a-5c145931869e'",",'Col':",COLUMN(QuyDinhGia_Khac!D31),",'Row':",ROW(QuyDinhGia_Khac!D31),",","'Format':'numberic'",",'Value':'",SUBSTITUTE(QuyDinhGia_Khac!D31,"'","\'"),"','TargetCode':''}")</f>
        <v>{'SheetId':'0f0a93f5-60f7-4c27-9121-9ea290dd8334','UId':'b3d051b5-a29c-490d-995a-5c145931869e','Col':4,'Row':31,'Format':'numberic','Value':'','TargetCode':''}</v>
      </c>
    </row>
    <row r="77" spans="1:1">
      <c r="A77" t="str">
        <f>CONCATENATE("{'SheetId':'0f0a93f5-60f7-4c27-9121-9ea290dd8334'",",","'UId':'be882ec8-1719-46ac-a588-8a87118c91b3'",",'Col':",COLUMN(QuyDinhGia_Khac!C32),",'Row':",ROW(QuyDinhGia_Khac!C32),",","'Format':'numberic'",",'Value':'",SUBSTITUTE(QuyDinhGia_Khac!C32,"'","\'"),"','TargetCode':''}")</f>
        <v>{'SheetId':'0f0a93f5-60f7-4c27-9121-9ea290dd8334','UId':'be882ec8-1719-46ac-a588-8a87118c91b3','Col':3,'Row':32,'Format':'numberic','Value':'','TargetCode':''}</v>
      </c>
    </row>
    <row r="78" spans="1:1">
      <c r="A78" t="str">
        <f>CONCATENATE("{'SheetId':'0f0a93f5-60f7-4c27-9121-9ea290dd8334'",",","'UId':'5ae909ad-fe6a-4674-ba4d-ddc1cc4d2cf6'",",'Col':",COLUMN(QuyDinhGia_Khac!D32),",'Row':",ROW(QuyDinhGia_Khac!D32),",","'Format':'numberic'",",'Value':'",SUBSTITUTE(QuyDinhGia_Khac!D32,"'","\'"),"','TargetCode':''}")</f>
        <v>{'SheetId':'0f0a93f5-60f7-4c27-9121-9ea290dd8334','UId':'5ae909ad-fe6a-4674-ba4d-ddc1cc4d2cf6','Col':4,'Row':32,'Format':'numberic','Value':'','TargetCode':''}</v>
      </c>
    </row>
    <row r="79" spans="1:1">
      <c r="A79" t="str">
        <f>CONCATENATE("{'SheetId':'30292cc1-7d7b-427a-a30e-389036103caa'",",","'UId':'8a7d2afb-d572-44d5-b072-986a1bfad421'",",'Col':",COLUMN(PhanHoiNHGS_06281!A3),",'Row':",ROW(PhanHoiNHGS_06281!A3),",","'ColDynamic':",COLUMN(PhanHoiNHGS_06281!A2),",","'RowDynamic':",ROW(PhanHoiNHGS_06281!A2),",","'Format':'numberic'",",'Value':'",SUBSTITUTE(PhanHoiNHGS_06281!A3,"'","\'"),"','TargetCode':''}")</f>
        <v>{'SheetId':'30292cc1-7d7b-427a-a30e-389036103caa','UId':'8a7d2afb-d572-44d5-b072-986a1bfad421','Col':1,'Row':3,'ColDynamic':1,'RowDynamic':2,'Format':'numberic','Value':'','TargetCode':''}</v>
      </c>
    </row>
    <row r="80" spans="1:1">
      <c r="A80" t="str">
        <f>CONCATENATE("{'SheetId':'30292cc1-7d7b-427a-a30e-389036103caa'",",","'UId':'73805ad7-98fb-4800-bbc4-f9630806d742'",",'Col':",COLUMN(PhanHoiNHGS_06281!B3),",'Row':",ROW(PhanHoiNHGS_06281!B3),",","'ColDynamic':",COLUMN(PhanHoiNHGS_06281!B2),",","'RowDynamic':",ROW(PhanHoiNHGS_06281!B2),",","'Format':'string'",",'Value':'",SUBSTITUTE(PhanHoiNHGS_06281!B3,"'","\'"),"','TargetCode':''}")</f>
        <v>{'SheetId':'30292cc1-7d7b-427a-a30e-389036103caa','UId':'73805ad7-98fb-4800-bbc4-f9630806d742','Col':2,'Row':3,'ColDynamic':2,'RowDynamic':2,'Format':'string','Value':'','TargetCode':''}</v>
      </c>
    </row>
    <row r="81" spans="1:1">
      <c r="A81" t="str">
        <f>CONCATENATE("{'SheetId':'30292cc1-7d7b-427a-a30e-389036103caa'",",","'UId':'33f60b57-2c81-4ecd-9eda-9be999289aee'",",'Col':",COLUMN(PhanHoiNHGS_06281!C3),",'Row':",ROW(PhanHoiNHGS_06281!C3),",","'ColDynamic':",COLUMN(PhanHoiNHGS_06281!C2),",","'RowDynamic':",ROW(PhanHoiNHGS_06281!C2),",","'Format':'string'",",'Value':'",SUBSTITUTE(PhanHoiNHGS_06281!C3,"'","\'"),"','TargetCode':''}")</f>
        <v>{'SheetId':'30292cc1-7d7b-427a-a30e-389036103caa','UId':'33f60b57-2c81-4ecd-9eda-9be999289aee','Col':3,'Row':3,'ColDynamic':3,'RowDynamic':2,'Format':'string','Value':'','TargetCode':''}</v>
      </c>
    </row>
  </sheetData>
  <sheetProtection password="CF7A" sheet="1" objects="1" scenarios="1"/>
  <pageMargins left="0.75" right="0.75" top="1" bottom="1" header="0.5" footer="0.5"/>
  <pageSetup orientation="portrait" horizontalDpi="300" verticalDpi="300"/>
  <headerFooter alignWithMargins="0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5O7vp1HBOxWorTBM0ShuheoLjiwBa3vbSaJpP6/sdsI=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r/PaGBnVrk+xKARqw7PTbmNqKmyUWwubdoZi6ronz+A=</DigestValue>
    </Reference>
  </SignedInfo>
  <SignatureValue>D6ZG+igZ4GNx3wDgdcwbRIbpKyvhjDjAPkzyjY790HI4a9IT04BpiWVtcdJXLs9SnUb2iQntaPNY
ct4NgqYF5pZUvZ58DSwdzpCXlW4Gke1bn8ArAsCEkA5hBPmVCL2HYh8E+3M0XwBJoQpramEvnZSZ
DRp23yFd82d5Q2ovogsbd2h4NEHv1hDs4zLbOxl2sjlloDQq3vFeV7o4xj/yjqzljKQeHBLRGd+8
LjE1V7s61slTWG73qOKn2ljSp0kVZOp3NQ6ZzRICiIQyXzPLczZRzE/tCKQBnAieK1zNc8evaSui
bU0e8SR7MNvnEMx9H8NdxdgyMHeDJSK0yfuaQA==</SignatureValue>
  <KeyInfo>
    <X509Data>
      <X509Certificate>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/DoG4gS2nhur9tMW8wbQYDVQQDDGZOR8OCTiBIw4BORyBUSMavxqBORyBN4bqgSSBD4buUIFBI4bqmTiDEkOG6plUgVMavIFbDgCBQSMOBVCBUUknhu4JOIFZJ4buGVCBOQU0gLSBDSEkgTkjDgU5IIEjDgCBUSMOATkgxIjAgBgoJkiaJk/IsZAEBDBJNU1Q6MDEwMDE1MDYxOS0wNzMwggEiMA0GCSqGSIb3DQEBAQUAA4IBDwAwggEKAoIBAQC9gXHTIb/SGzil9J7u8A5ykCjAWSpk6RRwE0QX4gHHX1uEelBNS33QrIJCDWejuf0Yli66GtRwLP7/Zq+GXhoXUzqjmsKmK116dBKM6PKf89Uj4ySiveWOSw3Wdk7MCgA+IR069Ro6gbS3a8xXtN4cbgzJWbdSX/5+FBCYozoxNBGaSCPPPfFqjsFPxhPw6MDlakoJQSb5+MfnvnRQhOMm+e0x4TApVroGZX2iJsxSASL14WJFZB11Pn3KcmXdcjWNgSBJrk6p52X3kGVbQL4rD8UykNTJI7Yt75b0kDWWdT/fu213rk5XL7H/eMw9Qw4PpwB4DJfvSYHBQHbqPA4nAgMBAAGjggFqMIIBZjAMBgNVHRMBAf8EAjAAMB8GA1UdIwQYMBaAFGuVxMQpI8onE8sE8P106s29CP/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+x1hDsN0dcO6pKhSDzAOBgNVHQ8BAf8EBAMCBPAwDQYJKoZIhvcNAQELBQADggIBANHD2WEBh5mje8caCWIqLaAb40qi1G1G8PV5cdADYXgn7pJgGuz7TNyMkrfByJsksd5tS3QHokF2T270EuXPj/6SXvRIlo4yKREBeqFC7fcCv+ocuytKL2lneUEJkA6q7UobPdlUzRoyUgqIKJnSXMr89KbJ0Ok90B4+5n1N83ie5BuL9l93NGE1AFgggJfEc+/2RP3dFLAONu6i8UmGWKuwR3miIUtusiK9lIJEaTTC4XOU2ZQJ4Xxm4glSozSMbb6XVrfDiW+xKcZ38DmUFtQL/FPykOkD1RJ9++2bBSL7PItZYdSvAhJJwFNfLhEPb42sCIeayludBUdlSj4fd37VLzrpEiBbV5+gY+Q0qgQa/f84VqNGJIiGdv1/m8lktkjsRJA5ZsOBgOOfWQAjqbq0jNpUzaEgTMqeYbbSkK/awxutOzg8X9i3QD3xE3rGjt5WwgSXcwR2XN009Nc1N+cM57tQN7ZXaZErT7CBM7xfaGlgJxFNVGOPrC887PnMu/CWqqwJyKIK7DTH6AXjfwg/klxolPrOeztTXaHlxcYuq7Xd4uLznNEY+9Kh9Ca+LpbV1vp7HcM3Lxu36JNlDDSt6dwcwhe2JuV5eoHfLR4nw5617NJVUJfyzLB7sW2oX3DKs+eK3Sz1BFJ+q6wDO7k6mXMRVppVZNpq5P3ChP93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</Transform>
          <Transform Algorithm="http://www.w3.org/TR/2001/REC-xml-c14n-20010315"/>
        </Transforms>
        <DigestMethod Algorithm="http://www.w3.org/2001/04/xmlenc#sha256"/>
        <DigestValue>SvtLgLHWwOe2+41fuNrh9MPG5Bh3+j+tOUplp0lR7Bs=</DigestValue>
      </Reference>
      <Reference URI="/xl/calcChain.xml?ContentType=application/vnd.openxmlformats-officedocument.spreadsheetml.calcChain+xml">
        <DigestMethod Algorithm="http://www.w3.org/2001/04/xmlenc#sha256"/>
        <DigestValue>f3a6UVBXFaFC6wXxJTCnNXzbaSYmsbli8fEUjiI2mts=</DigestValue>
      </Reference>
      <Reference URI="/xl/comments1.xml?ContentType=application/vnd.openxmlformats-officedocument.spreadsheetml.comments+xml">
        <DigestMethod Algorithm="http://www.w3.org/2001/04/xmlenc#sha256"/>
        <DigestValue>7XMOpZkbR2z5iwagXVYHPqpCBDHRe7fNVr/0Xb6NJzI=</DigestValue>
      </Reference>
      <Reference URI="/xl/comments2.xml?ContentType=application/vnd.openxmlformats-officedocument.spreadsheetml.comments+xml">
        <DigestMethod Algorithm="http://www.w3.org/2001/04/xmlenc#sha256"/>
        <DigestValue>YA/Tyi94aYHQH2zvUkijmr5DUdv5H0wkD1hyicZqFcs=</DigestValue>
      </Reference>
      <Reference URI="/xl/comments3.xml?ContentType=application/vnd.openxmlformats-officedocument.spreadsheetml.comments+xml">
        <DigestMethod Algorithm="http://www.w3.org/2001/04/xmlenc#sha256"/>
        <DigestValue>+61UPv2B6dnJS0DV7TTdHXEmz+MRwo2lOA07rMan15M=</DigestValue>
      </Reference>
      <Reference URI="/xl/drawings/vmlDrawing1.vml?ContentType=application/vnd.openxmlformats-officedocument.vmlDrawing">
        <DigestMethod Algorithm="http://www.w3.org/2001/04/xmlenc#sha256"/>
        <DigestValue>bJIlgWf2ujLIe3e7tCcDYmuaeEApZCPq02g0Xsp1eZQ=</DigestValue>
      </Reference>
      <Reference URI="/xl/drawings/vmlDrawing2.vml?ContentType=application/vnd.openxmlformats-officedocument.vmlDrawing">
        <DigestMethod Algorithm="http://www.w3.org/2001/04/xmlenc#sha256"/>
        <DigestValue>8Ndh4e7h5Ise5uGd30PLhbjKO28/5z2l3p0Q+tYN1NA=</DigestValue>
      </Reference>
      <Reference URI="/xl/drawings/vmlDrawing3.vml?ContentType=application/vnd.openxmlformats-officedocument.vmlDrawing">
        <DigestMethod Algorithm="http://www.w3.org/2001/04/xmlenc#sha256"/>
        <DigestValue>kIO3ruidNEPtmKjruxb5PEcexIwAZSnsq3bwVu+ib5A=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m9tXJ0BCKUbWcG4Wz53uSLxnssm2TAcVLyKZBBCTUvU=</DigestValue>
      </Reference>
      <Reference URI="/xl/sharedStrings.xml?ContentType=application/vnd.openxmlformats-officedocument.spreadsheetml.sharedStrings+xml">
        <DigestMethod Algorithm="http://www.w3.org/2001/04/xmlenc#sha256"/>
        <DigestValue>FDMcmP9P3o4ccBwMsD5/cQ3scGznD3Q4KQf0c4IwR2A=</DigestValue>
      </Reference>
      <Reference URI="/xl/styles.xml?ContentType=application/vnd.openxmlformats-officedocument.spreadsheetml.styles+xml">
        <DigestMethod Algorithm="http://www.w3.org/2001/04/xmlenc#sha256"/>
        <DigestValue>2HvWPOxbL8yw4iwHQXbBAPy+WbPqC/4y0ACsIiWSpEY=</DigestValue>
      </Reference>
      <Reference URI="/xl/theme/theme1.xml?ContentType=application/vnd.openxmlformats-officedocument.theme+xml">
        <DigestMethod Algorithm="http://www.w3.org/2001/04/xmlenc#sha256"/>
        <DigestValue>oN9UzXxQfkhQYaC6PedQPrgfbfqMxwHuRHhDm98m37s=</DigestValue>
      </Reference>
      <Reference URI="/xl/workbook.xml?ContentType=application/vnd.openxmlformats-officedocument.spreadsheetml.sheet.main+xml">
        <DigestMethod Algorithm="http://www.w3.org/2001/04/xmlenc#sha256"/>
        <DigestValue>w2861NlgXqEh8KU61adeEBVFDlvxagt+OHZB2LFh9SY=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tAw0CM4ccbE0LI7BZe2RQojB2vCAlZVSovckU6XQgKA=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xEjnoC6oveMaQJxRAfS6Ocv9rAtbqw8uIVWScNpbU2I=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RXXLKTiFXMSKYXVhBCMM9UET0XuMzLiu4ew+TyiV164=</DigestValue>
      </Reference>
      <Reference URI="/xl/worksheets/sheet1.xml?ContentType=application/vnd.openxmlformats-officedocument.spreadsheetml.worksheet+xml">
        <DigestMethod Algorithm="http://www.w3.org/2001/04/xmlenc#sha256"/>
        <DigestValue>pUtOynk30gCVIjXWmYn+zJnQexkDGaXpw+t6z2TJreA=</DigestValue>
      </Reference>
      <Reference URI="/xl/worksheets/sheet2.xml?ContentType=application/vnd.openxmlformats-officedocument.spreadsheetml.worksheet+xml">
        <DigestMethod Algorithm="http://www.w3.org/2001/04/xmlenc#sha256"/>
        <DigestValue>qw2rAs+J6ankcsxRwawtq099NZt/xkgbqJ6jRnTuwPs=</DigestValue>
      </Reference>
      <Reference URI="/xl/worksheets/sheet3.xml?ContentType=application/vnd.openxmlformats-officedocument.spreadsheetml.worksheet+xml">
        <DigestMethod Algorithm="http://www.w3.org/2001/04/xmlenc#sha256"/>
        <DigestValue>fg5QXPiZy0ysOjRfsHvsnTfsNUk9p3JoiWj8P7HXldo=</DigestValue>
      </Reference>
      <Reference URI="/xl/worksheets/sheet4.xml?ContentType=application/vnd.openxmlformats-officedocument.spreadsheetml.worksheet+xml">
        <DigestMethod Algorithm="http://www.w3.org/2001/04/xmlenc#sha256"/>
        <DigestValue>it8EElh2jOs9LwoGbKCz+PK0qDuz1rLa2Qc5C2ykewQ=</DigestValue>
      </Reference>
      <Reference URI="/xl/worksheets/sheet5.xml?ContentType=application/vnd.openxmlformats-officedocument.spreadsheetml.worksheet+xml">
        <DigestMethod Algorithm="http://www.w3.org/2001/04/xmlenc#sha256"/>
        <DigestValue>mcnm3Tns/dsV07T8WmW5RGaM/qjCpQv7gJtDW7BuFv8=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2026-07-31T04:30:45Z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2026-07-31T04:30:45Z</xd:SigningTime>
          <xd:SigningCertificate>
            <xd:Cert>
              <xd:CertDigest>
                <DigestMethod Algorithm="http://www.w3.org/2001/04/xmlenc#sha256"/>
                <DigestValue>rjSldB5AbmFT7Cq1TGAN1hAo7BJQV8n3VFWtxmrtrWY=</DigestValue>
              </xd:CertDigest>
              <xd:IssuerSerial>
                <X509IssuerName>C=VN, O=VIETNAM POSTS AND TELECOMMUNICATIONS GROUP, CN=VNPT-CA SHA2</X509IssuerName>
                <X509SerialNumber>111660364376514272731742388651292764066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6p66CGMV1cy6/aSm5NHuEkgHNlw6pEk91MXjel9nNDI=</DigestValue>
    </Reference>
    <Reference Type="http://www.w3.org/2000/09/xmldsig#Object" URI="#idOfficeObject">
      <DigestMethod Algorithm="http://www.w3.org/2001/04/xmlenc#sha256"/>
      <DigestValue>z1Em/nbAh13UJAggThQ4yJF+BHoTQ8GN2GUPGiy1lYU=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nCW62C9FQC/Q6K5kJQpKlrTK+R+GWz3BTBg7asNM9J8=</DigestValue>
    </Reference>
  </SignedInfo>
  <SignatureValue>u5y53edcThrE5a8I/MTS8zd1w2n0aP8fb5UJk73KK46jvDejGVMmMu2ALSs0k1vFQLNcNXrBi9af
kiA+pawvxjUKmw19C8AlUq5Z44tH98JcaX+W7B7QtkUkAujVaeH2CDfnomU7KMJQ1uxafl8yR5OV
kgnQ3XLngSJ2ZCcVSx/MxIHRUfAp4eDkdBkEfBO4m67ysQHyWkmPxeCRCIXpkTSUC2XixMDs9D4E
YyI4mXQoJU3zZO041Cr/L3ieLL+FOMBAp49PX4RWoRyMSY85ohtEW1kPODpW/YdTkbgjnxuzJ4Zi
/0YQjG30DLl6LnmLsjvly2Fts6UX0zViQahO9w==</SignatureValue>
  <KeyInfo>
    <X509Data>
      <X509Certificate>MIIEkjCCA3qgAwIBAgIQVAEScdK842/NkgB37Gmu/jANBgkqhkiG9w0BAQsFADAzMQswCQYDVQQGEwJWTjENMAsGA1UECgwESS1DQTEVMBMGA1UEAwwMSS1DQSBTSEEtMjU2MB4XDTI2MDMwOTA2NDEwMVoXDTI5MDMwODA2NDEwMFowgakxCzAJBgNVBAYTAlZOMRIwEAYDVQQIDAlIw6AgTuG7mWkxMjAwBgNVBAoMKUPDlE5HIFRZIEPhu5QgUEjhuqZOIFFV4bqiTiBMw50gUVXhu7ggTFBCMTIwMAYDVQQDDClDw5RORyBUWSBD4buUIFBI4bqmTiBRVeG6ok4gTMOdIFFV4bu4IExQQjEeMBwGCgmSJomT8ixkAQEMDk1TVDowMTAzNDAxNzk3MIIBIjANBgkqhkiG9w0BAQEFAAOCAQ8AMIIBCgKCAQEA2HoGzoYfsHq5SuyZyU4R+D2a9u+Pg9t/PCklegRoxR4jPJ5D0kMZqyqOizX/zry6RFxpkO/3+hHsUbanFnbUt0ZaB4aipoow1xhddrjOezn+QntcvQeHhBbKROkGGzBvkOGfyL7sdDsSb7X97rS4GmeNmfzjOG9rykIdmSFluw/gGrZc7lKw6vOyIaYt+dwLqzYoJyzchP897w7yPt3gseIYF81FbR0Sclq7Lr/y5D3SNvpOdY+AAMdYSnSxgl3JnjaIx/dT4GxopEonYzPyu3LUdn+gpOExZMmC0CpI5CxLOTH7ZJ2UZxhpZyenxgORCYbBYJwbImL/TMgKIFCXCQIDAQABo4IBKTCCASUwDAYDVR0TAQH/BAIwADAfBgNVHSMEGDAWgBSrq9Iz6TVKsmSRTNYf1RJLxjE+qjBfBggrBgEFBQcBAQRTMFEwLgYIKwYBBQUHMAKGImh0dHA6Ly9jcnQuaS1jYS52bi9JQ0EtU0hBLTI1Ni5jZXIwHwYIKwYBBQUHMAGGE2h0dHA6Ly9vY3NwLmktY2Eudm4wNAYDVR0lBC0wKwYIKwYBBQUHAwIGCCsGAQUFBwMEBgorBgEEAYI3CgMMBgkqhkiG9y8BAQUwLgYDVR0fBCcwJTAjoCGgH4YdaHR0cDovL2NybC5pLWNhLnZuL2ljYS1zaGEyNTYwHQYDVR0OBBYEFBECm19CtOQmYKO7RsrpBo9yOQCwMA4GA1UdDwEB/wQEAwIE8DANBgkqhkiG9w0BAQsFAAOCAQEAcJxA6k1/4AwomcAZL1640MJ3DymoLnkJzENLQN/qMkwv3k5cvWSfqL3p/lfMRdiMxVM4GLFSh/8Tpc3YZz3oJBA3GOHl6rCFaenBcDkIf2oNsjd25xa29HzVpgcMEpSiE7jkse8tg1YDWOi9jB+i1M5+8MKgObAR+DhiPoCZkc/EOdv4uukwk00pLC0C65MPZI+s4OZJ0pmukSEgSh/x4FhCyG5VFUq2tzQYIUsk66c2PNNK7XKgl/2C67PvpzK8jzSzgOE/auGlHpMKQXloyLtDnDmoks5PM6ifPhCf2R37Ugsc+/KERPtVkyJReozsrGni+7aHLwYnAhPeTdnjUA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</Transform>
          <Transform Algorithm="http://www.w3.org/TR/2001/REC-xml-c14n-20010315"/>
        </Transforms>
        <DigestMethod Algorithm="http://www.w3.org/2001/04/xmlenc#sha256"/>
        <DigestValue>SvtLgLHWwOe2+41fuNrh9MPG5Bh3+j+tOUplp0lR7Bs=</DigestValue>
      </Reference>
      <Reference URI="/xl/calcChain.xml?ContentType=application/vnd.openxmlformats-officedocument.spreadsheetml.calcChain+xml">
        <DigestMethod Algorithm="http://www.w3.org/2001/04/xmlenc#sha256"/>
        <DigestValue>f3a6UVBXFaFC6wXxJTCnNXzbaSYmsbli8fEUjiI2mts=</DigestValue>
      </Reference>
      <Reference URI="/xl/comments1.xml?ContentType=application/vnd.openxmlformats-officedocument.spreadsheetml.comments+xml">
        <DigestMethod Algorithm="http://www.w3.org/2001/04/xmlenc#sha256"/>
        <DigestValue>7XMOpZkbR2z5iwagXVYHPqpCBDHRe7fNVr/0Xb6NJzI=</DigestValue>
      </Reference>
      <Reference URI="/xl/comments2.xml?ContentType=application/vnd.openxmlformats-officedocument.spreadsheetml.comments+xml">
        <DigestMethod Algorithm="http://www.w3.org/2001/04/xmlenc#sha256"/>
        <DigestValue>YA/Tyi94aYHQH2zvUkijmr5DUdv5H0wkD1hyicZqFcs=</DigestValue>
      </Reference>
      <Reference URI="/xl/comments3.xml?ContentType=application/vnd.openxmlformats-officedocument.spreadsheetml.comments+xml">
        <DigestMethod Algorithm="http://www.w3.org/2001/04/xmlenc#sha256"/>
        <DigestValue>+61UPv2B6dnJS0DV7TTdHXEmz+MRwo2lOA07rMan15M=</DigestValue>
      </Reference>
      <Reference URI="/xl/drawings/vmlDrawing1.vml?ContentType=application/vnd.openxmlformats-officedocument.vmlDrawing">
        <DigestMethod Algorithm="http://www.w3.org/2001/04/xmlenc#sha256"/>
        <DigestValue>bJIlgWf2ujLIe3e7tCcDYmuaeEApZCPq02g0Xsp1eZQ=</DigestValue>
      </Reference>
      <Reference URI="/xl/drawings/vmlDrawing2.vml?ContentType=application/vnd.openxmlformats-officedocument.vmlDrawing">
        <DigestMethod Algorithm="http://www.w3.org/2001/04/xmlenc#sha256"/>
        <DigestValue>8Ndh4e7h5Ise5uGd30PLhbjKO28/5z2l3p0Q+tYN1NA=</DigestValue>
      </Reference>
      <Reference URI="/xl/drawings/vmlDrawing3.vml?ContentType=application/vnd.openxmlformats-officedocument.vmlDrawing">
        <DigestMethod Algorithm="http://www.w3.org/2001/04/xmlenc#sha256"/>
        <DigestValue>kIO3ruidNEPtmKjruxb5PEcexIwAZSnsq3bwVu+ib5A=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m9tXJ0BCKUbWcG4Wz53uSLxnssm2TAcVLyKZBBCTUvU=</DigestValue>
      </Reference>
      <Reference URI="/xl/sharedStrings.xml?ContentType=application/vnd.openxmlformats-officedocument.spreadsheetml.sharedStrings+xml">
        <DigestMethod Algorithm="http://www.w3.org/2001/04/xmlenc#sha256"/>
        <DigestValue>FDMcmP9P3o4ccBwMsD5/cQ3scGznD3Q4KQf0c4IwR2A=</DigestValue>
      </Reference>
      <Reference URI="/xl/styles.xml?ContentType=application/vnd.openxmlformats-officedocument.spreadsheetml.styles+xml">
        <DigestMethod Algorithm="http://www.w3.org/2001/04/xmlenc#sha256"/>
        <DigestValue>2HvWPOxbL8yw4iwHQXbBAPy+WbPqC/4y0ACsIiWSpEY=</DigestValue>
      </Reference>
      <Reference URI="/xl/theme/theme1.xml?ContentType=application/vnd.openxmlformats-officedocument.theme+xml">
        <DigestMethod Algorithm="http://www.w3.org/2001/04/xmlenc#sha256"/>
        <DigestValue>oN9UzXxQfkhQYaC6PedQPrgfbfqMxwHuRHhDm98m37s=</DigestValue>
      </Reference>
      <Reference URI="/xl/workbook.xml?ContentType=application/vnd.openxmlformats-officedocument.spreadsheetml.sheet.main+xml">
        <DigestMethod Algorithm="http://www.w3.org/2001/04/xmlenc#sha256"/>
        <DigestValue>w2861NlgXqEh8KU61adeEBVFDlvxagt+OHZB2LFh9SY=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tAw0CM4ccbE0LI7BZe2RQojB2vCAlZVSovckU6XQgKA=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xEjnoC6oveMaQJxRAfS6Ocv9rAtbqw8uIVWScNpbU2I=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RXXLKTiFXMSKYXVhBCMM9UET0XuMzLiu4ew+TyiV164=</DigestValue>
      </Reference>
      <Reference URI="/xl/worksheets/sheet1.xml?ContentType=application/vnd.openxmlformats-officedocument.spreadsheetml.worksheet+xml">
        <DigestMethod Algorithm="http://www.w3.org/2001/04/xmlenc#sha256"/>
        <DigestValue>pUtOynk30gCVIjXWmYn+zJnQexkDGaXpw+t6z2TJreA=</DigestValue>
      </Reference>
      <Reference URI="/xl/worksheets/sheet2.xml?ContentType=application/vnd.openxmlformats-officedocument.spreadsheetml.worksheet+xml">
        <DigestMethod Algorithm="http://www.w3.org/2001/04/xmlenc#sha256"/>
        <DigestValue>qw2rAs+J6ankcsxRwawtq099NZt/xkgbqJ6jRnTuwPs=</DigestValue>
      </Reference>
      <Reference URI="/xl/worksheets/sheet3.xml?ContentType=application/vnd.openxmlformats-officedocument.spreadsheetml.worksheet+xml">
        <DigestMethod Algorithm="http://www.w3.org/2001/04/xmlenc#sha256"/>
        <DigestValue>fg5QXPiZy0ysOjRfsHvsnTfsNUk9p3JoiWj8P7HXldo=</DigestValue>
      </Reference>
      <Reference URI="/xl/worksheets/sheet4.xml?ContentType=application/vnd.openxmlformats-officedocument.spreadsheetml.worksheet+xml">
        <DigestMethod Algorithm="http://www.w3.org/2001/04/xmlenc#sha256"/>
        <DigestValue>it8EElh2jOs9LwoGbKCz+PK0qDuz1rLa2Qc5C2ykewQ=</DigestValue>
      </Reference>
      <Reference URI="/xl/worksheets/sheet5.xml?ContentType=application/vnd.openxmlformats-officedocument.spreadsheetml.worksheet+xml">
        <DigestMethod Algorithm="http://www.w3.org/2001/04/xmlenc#sha256"/>
        <DigestValue>mcnm3Tns/dsV07T8WmW5RGaM/qjCpQv7gJtDW7BuFv8=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2026-07-31T08:15:00Z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16.0.20228/27</OfficeVersion>
          <ApplicationVersion>16.0.20228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2026-07-31T08:15:00Z</xd:SigningTime>
          <xd:SigningCertificate>
            <xd:Cert>
              <xd:CertDigest>
                <DigestMethod Algorithm="http://www.w3.org/2001/04/xmlenc#sha256"/>
                <DigestValue>EVGYXDFApmVBtAzpSUJHsQXAO2XRU516u863StF4ewY=</DigestValue>
              </xd:CertDigest>
              <xd:IssuerSerial>
                <X509IssuerName>CN=I-CA SHA-256, O=I-CA, C=VN</X509IssuerName>
                <X509SerialNumber>111660718044166902149649223628582661886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GCjCCA/KgAwIBAgIQdJ7tO/S79ljv5GE+zG1A2zANBgkqhkiG9w0BAQsFADCBozELMAkGA1UEBhMCVk4xMzAxBgNVBAoMKk1pbmlzdHJ5IG9mIEluZm9ybWF0aW9uIGFuZCBDb21tdW5pY2F0aW9uczE8MDoGA1UECwwzTmF0aW9uYWwgQ2VudHJlIG9mIERpZ2l0YWwgU2lnbmF0dXJlIEF1dGhlbnRpY2F0aW9uMSEwHwYDVQQDDBhWaWV0bmFtIE5hdGlvbmFsIFJvb3QgQ0EwHhcNMjUxMDA4MDgyNTA4WhcNMzAxMDA4MDgyNTA5WjAzMQswCQYDVQQGEwJWTjENMAsGA1UECgwESS1DQTEVMBMGA1UEAwwMSS1DQSBTSEEtMjU2MIIBIjANBgkqhkiG9w0BAQEFAAOCAQ8AMIIBCgKCAQEAppW2QZIBw9OjDCAp/bAH9FnFy97lnO6XN5kzPjChrZ83uXKpPOP4wz8lSuUzlF4DglpDB0eFNxE9zG9NZC83n6ugBpxjf5HoXQ8xN5+zS5EEADqiyz76AvcszYIJHRtp9bUtHlZLYFNatTqo2tWBBWnJwgTeOLO2heKVFYZqVJEOTDa/fr7Va71Zrz6toAQikNj6KYtx0wwNMw/7ugBUvMlBp/zHvTDe9UZXKKAxXz6/XiiwJ+a6OKNi898LQXt48INhRosOwqgkCn3Uh29RE+1ngrsW5GIWeNzMw6iYF/zIJWhDGhBX9XOm6/j4Pn0Mm1+mGjx0qf3fi7CkilD0uQIDAQABo4IBpzCCAaMwgeAGA1UdIwSB2DCB1YAUfvCH7bG4nfsIg2+kFv3xuKximwGhgamkgaYwgaMxCzAJBgNVBAYTAlZOMTMwMQYDVQQKDCpNaW5pc3RyeSBvZiBJbmZvcm1hdGlvbiBhbmQgQ29tbXVuaWNhdGlvbnMxPDA6BgNVBAsMM05hdGlvbmFsIENlbnRyZSBvZiBEaWdpdGFsIFNpZ25hdHVyZSBBdXRoZW50aWNhdGlvbjEhMB8GA1UEAwwYVmlldG5hbSBOYXRpb25hbCBSb290IENBghEAlZK7jO6tWiSmuPcdfTI7WjAOBgNVHQ8BAf8EBAMCAYYwHQYDVR0OBBYEFKur0jPpNUqyZJFM1h/VEkvGMT6qMEIGCCsGAQUFBwEBBDYwNDAyBggrBgEFBQcwAoYmaHR0cHM6Ly9yb290Y2EuZ292LnZuL2NydC92bnJjYTI1Ni5wN2IwEgYDVR0TAQH/BAgwBgEB/wIBADA3BgNVHR8EMDAuMCygKqAohiZodHRwczovL3Jvb3RjYS5nb3Yudm4vY3JsL3ZucmNhMjU2LmNybDANBgkqhkiG9w0BAQsFAAOCAgEAniTAdaNI+ivdqQMvz2ehpUr6+vnDFoDkBN/Y8iaflBM3yvCkjz10WZS5o08/5cLY9fY6W3/avwPKVT1OME2rRuDpkc70xnaegv4ND0PH+AcKY0mVr25zneh+a9Q02cHwU6txfwiezeD1UqfquXVLKSGWAXjhXwmpQ8x0un/HWGUQXYr+oBieVZlgXvgFe2iuqStRfzY4MH9q8QBN0OGMlFNs5u64vuXARiBxZUq6hXNexLCVpEfGG2u1hLWjmkuKhO//GwW/4b51/LB1uLirXpTljBN5inAwPodO+Xwj3KYdD6DxoFvMWW76fFvGYkvIIdxFOz5DchEHOcGlEc7/Ea/mqpbcbns7oYEOnBhday/1PrieuWRZo6FmspLauNfeJK7P9gzuzO/8li5E838nzUvqSU6s2Ovi23p0yvxytCJMGOSmBk01nmel7Cw4N78Oxz1p53kOvbyThcc4h4NoWHbCBk82tHAEYX9frTaqlQYK/IoRK6gKLBW4EENb2vz12PWFBPpwElGjhImhG+TGoQDKHOj15GLMZ8jcbrL4eBDzIwMgnWT5NW01aHbfWRkFGndSZKlAaMDOFdz+wwuI6BHni2ERfa6GQlh8KSujp9i3LYZ+4ieu0f7mf5ygdEVZBSlN7Xlfj+uFYPNqkWawm0D4lCIGq18qwKUuLhH7zeg=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Tong quan</vt:lpstr>
      <vt:lpstr>QuyDinhGia_Khac</vt:lpstr>
      <vt:lpstr>QuyDinhGia_HangNgay</vt:lpstr>
      <vt:lpstr>PhanHoiNHGS_06281</vt:lpstr>
      <vt:lpstr>SheetHidden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Hồng Vũ Minh</dc:creator>
  <cp:lastModifiedBy>Trinh Thi Thao Mien</cp:lastModifiedBy>
  <dcterms:created xsi:type="dcterms:W3CDTF">2021-05-17T07:04:34Z</dcterms:created>
  <dcterms:modified xsi:type="dcterms:W3CDTF">2026-07-31T03:53:27Z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